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G3" i="1"/>
  <c r="H3" i="1"/>
  <c r="A4" i="1"/>
  <c r="B4" i="1"/>
  <c r="C4" i="1"/>
  <c r="D4" i="1"/>
  <c r="E4" i="1"/>
  <c r="F4" i="1"/>
  <c r="G4" i="1"/>
  <c r="H4" i="1"/>
  <c r="A5" i="1"/>
  <c r="B5" i="1"/>
  <c r="C5" i="1"/>
  <c r="D5" i="1"/>
  <c r="E5" i="1"/>
  <c r="F5" i="1"/>
  <c r="G5" i="1"/>
  <c r="H5" i="1"/>
  <c r="A6" i="1"/>
  <c r="B6" i="1"/>
  <c r="C6" i="1"/>
  <c r="D6" i="1"/>
  <c r="E6" i="1"/>
  <c r="F6" i="1"/>
  <c r="G6" i="1"/>
  <c r="H6" i="1"/>
  <c r="A7" i="1"/>
  <c r="B7" i="1"/>
  <c r="C7" i="1"/>
  <c r="D7" i="1"/>
  <c r="E7" i="1"/>
  <c r="F7" i="1"/>
  <c r="G7" i="1"/>
  <c r="H7" i="1"/>
  <c r="A8" i="1"/>
  <c r="B8" i="1"/>
  <c r="C8" i="1"/>
  <c r="D8" i="1"/>
  <c r="E8" i="1"/>
  <c r="F8" i="1"/>
  <c r="G8" i="1"/>
  <c r="H8" i="1"/>
  <c r="A9" i="1"/>
  <c r="B9" i="1"/>
  <c r="C9" i="1"/>
  <c r="D9" i="1"/>
  <c r="E9" i="1"/>
  <c r="F9" i="1"/>
  <c r="G9" i="1"/>
  <c r="H9" i="1"/>
  <c r="A10" i="1"/>
  <c r="B10" i="1"/>
  <c r="C10" i="1"/>
  <c r="D10" i="1"/>
  <c r="E10" i="1"/>
  <c r="F10" i="1"/>
  <c r="G10" i="1"/>
  <c r="H10" i="1"/>
  <c r="A11" i="1"/>
  <c r="B11" i="1"/>
  <c r="C11" i="1"/>
  <c r="D11" i="1"/>
  <c r="E11" i="1"/>
  <c r="F11" i="1"/>
  <c r="G11" i="1"/>
  <c r="H11" i="1"/>
  <c r="A12" i="1"/>
  <c r="B12" i="1"/>
  <c r="C12" i="1"/>
  <c r="D12" i="1"/>
  <c r="E12" i="1"/>
  <c r="F12" i="1"/>
  <c r="G12" i="1"/>
  <c r="H12" i="1"/>
  <c r="A13" i="1"/>
  <c r="B13" i="1"/>
  <c r="C13" i="1"/>
  <c r="D13" i="1"/>
  <c r="E13" i="1"/>
  <c r="F13" i="1"/>
  <c r="G13" i="1"/>
  <c r="H13" i="1"/>
  <c r="A14" i="1"/>
  <c r="B14" i="1"/>
  <c r="C14" i="1"/>
  <c r="D14" i="1"/>
  <c r="E14" i="1"/>
  <c r="F14" i="1"/>
  <c r="G14" i="1"/>
  <c r="H14" i="1"/>
  <c r="A15" i="1"/>
  <c r="B15" i="1"/>
  <c r="C15" i="1"/>
  <c r="D15" i="1"/>
  <c r="E15" i="1"/>
  <c r="F15" i="1"/>
  <c r="G15" i="1"/>
  <c r="H15" i="1"/>
  <c r="A16" i="1"/>
  <c r="B16" i="1"/>
  <c r="C16" i="1"/>
  <c r="D16" i="1"/>
  <c r="E16" i="1"/>
  <c r="F16" i="1"/>
  <c r="G16" i="1"/>
  <c r="H16" i="1"/>
  <c r="A17" i="1"/>
  <c r="B17" i="1"/>
  <c r="C17" i="1"/>
  <c r="D17" i="1"/>
  <c r="E17" i="1"/>
  <c r="F17" i="1"/>
  <c r="G17" i="1"/>
  <c r="H17" i="1"/>
  <c r="A18" i="1"/>
  <c r="B18" i="1"/>
  <c r="C18" i="1"/>
  <c r="D18" i="1"/>
  <c r="E18" i="1"/>
  <c r="F18" i="1"/>
  <c r="G18" i="1"/>
  <c r="H18" i="1"/>
  <c r="A19" i="1"/>
  <c r="B19" i="1"/>
  <c r="C19" i="1"/>
  <c r="D19" i="1"/>
  <c r="E19" i="1"/>
  <c r="F19" i="1"/>
  <c r="G19" i="1"/>
  <c r="H19" i="1"/>
  <c r="A20" i="1"/>
  <c r="B20" i="1"/>
  <c r="C20" i="1"/>
  <c r="D20" i="1"/>
  <c r="E20" i="1"/>
  <c r="F20" i="1"/>
  <c r="G20" i="1"/>
  <c r="H20" i="1"/>
  <c r="A21" i="1"/>
  <c r="B21" i="1"/>
  <c r="C21" i="1"/>
  <c r="D21" i="1"/>
  <c r="E21" i="1"/>
  <c r="F21" i="1"/>
  <c r="G21" i="1"/>
  <c r="H21" i="1"/>
  <c r="A22" i="1"/>
  <c r="B22" i="1"/>
  <c r="C22" i="1"/>
  <c r="D22" i="1"/>
  <c r="E22" i="1"/>
  <c r="F22" i="1"/>
  <c r="G22" i="1"/>
  <c r="H22" i="1"/>
  <c r="A23" i="1"/>
  <c r="B23" i="1"/>
  <c r="C23" i="1"/>
  <c r="D23" i="1"/>
  <c r="E23" i="1"/>
  <c r="F23" i="1"/>
  <c r="G23" i="1"/>
  <c r="H23" i="1"/>
  <c r="A24" i="1"/>
  <c r="B24" i="1"/>
  <c r="C24" i="1"/>
  <c r="D24" i="1"/>
  <c r="E24" i="1"/>
  <c r="F24" i="1"/>
  <c r="G24" i="1"/>
  <c r="H24" i="1"/>
  <c r="A25" i="1"/>
  <c r="B25" i="1"/>
  <c r="C25" i="1"/>
  <c r="D25" i="1"/>
  <c r="E25" i="1"/>
  <c r="F25" i="1"/>
  <c r="G25" i="1"/>
  <c r="H25" i="1"/>
  <c r="A26" i="1"/>
  <c r="B26" i="1"/>
  <c r="C26" i="1"/>
  <c r="D26" i="1"/>
  <c r="E26" i="1"/>
  <c r="F26" i="1"/>
  <c r="G26" i="1"/>
  <c r="H26" i="1"/>
  <c r="A27" i="1"/>
  <c r="B27" i="1"/>
  <c r="C27" i="1"/>
  <c r="D27" i="1"/>
  <c r="E27" i="1"/>
  <c r="F27" i="1"/>
  <c r="G27" i="1"/>
  <c r="H27" i="1"/>
  <c r="A28" i="1"/>
  <c r="B28" i="1"/>
  <c r="C28" i="1"/>
  <c r="D28" i="1"/>
  <c r="E28" i="1"/>
  <c r="F28" i="1"/>
  <c r="G28" i="1"/>
  <c r="H28" i="1"/>
  <c r="A29" i="1"/>
  <c r="B29" i="1"/>
  <c r="C29" i="1"/>
  <c r="D29" i="1"/>
  <c r="E29" i="1"/>
  <c r="F29" i="1"/>
  <c r="G29" i="1"/>
  <c r="H29" i="1"/>
  <c r="A30" i="1"/>
  <c r="B30" i="1"/>
  <c r="C30" i="1"/>
  <c r="D30" i="1"/>
  <c r="E30" i="1"/>
  <c r="F30" i="1"/>
  <c r="G30" i="1"/>
  <c r="H30" i="1"/>
  <c r="A31" i="1"/>
  <c r="B31" i="1"/>
  <c r="C31" i="1"/>
  <c r="D31" i="1"/>
  <c r="E31" i="1"/>
  <c r="F31" i="1"/>
  <c r="G31" i="1"/>
  <c r="H31" i="1"/>
  <c r="A32" i="1"/>
  <c r="B32" i="1"/>
  <c r="C32" i="1"/>
  <c r="D32" i="1"/>
  <c r="E32" i="1"/>
  <c r="F32" i="1"/>
  <c r="G32" i="1"/>
  <c r="H32" i="1"/>
  <c r="A33" i="1"/>
  <c r="B33" i="1"/>
  <c r="C33" i="1"/>
  <c r="D33" i="1"/>
  <c r="E33" i="1"/>
  <c r="F33" i="1"/>
  <c r="G33" i="1"/>
  <c r="H33" i="1"/>
  <c r="A34" i="1"/>
  <c r="B34" i="1"/>
  <c r="C34" i="1"/>
  <c r="D34" i="1"/>
  <c r="E34" i="1"/>
  <c r="F34" i="1"/>
  <c r="G34" i="1"/>
  <c r="H34" i="1"/>
  <c r="A35" i="1"/>
  <c r="B35" i="1"/>
  <c r="C35" i="1"/>
  <c r="D35" i="1"/>
  <c r="E35" i="1"/>
  <c r="F35" i="1"/>
  <c r="G35" i="1"/>
  <c r="H35" i="1"/>
  <c r="A36" i="1"/>
  <c r="B36" i="1"/>
  <c r="C36" i="1"/>
  <c r="D36" i="1"/>
  <c r="E36" i="1"/>
  <c r="F36" i="1"/>
  <c r="G36" i="1"/>
  <c r="H36" i="1"/>
  <c r="A37" i="1"/>
  <c r="B37" i="1"/>
  <c r="C37" i="1"/>
  <c r="D37" i="1"/>
  <c r="E37" i="1"/>
  <c r="F37" i="1"/>
  <c r="G37" i="1"/>
  <c r="H37" i="1"/>
  <c r="A38" i="1"/>
  <c r="B38" i="1"/>
  <c r="C38" i="1"/>
  <c r="D38" i="1"/>
  <c r="E38" i="1"/>
  <c r="F38" i="1"/>
  <c r="G38" i="1"/>
  <c r="H38" i="1"/>
  <c r="A39" i="1"/>
  <c r="B39" i="1"/>
  <c r="C39" i="1"/>
  <c r="D39" i="1"/>
  <c r="E39" i="1"/>
  <c r="F39" i="1"/>
  <c r="G39" i="1"/>
  <c r="H39" i="1"/>
  <c r="A40" i="1"/>
  <c r="B40" i="1"/>
  <c r="C40" i="1"/>
  <c r="D40" i="1"/>
  <c r="E40" i="1"/>
  <c r="F40" i="1"/>
  <c r="G40" i="1"/>
  <c r="H40" i="1"/>
  <c r="A41" i="1"/>
  <c r="B41" i="1"/>
  <c r="C41" i="1"/>
  <c r="D41" i="1"/>
  <c r="E41" i="1"/>
  <c r="F41" i="1"/>
  <c r="G41" i="1"/>
  <c r="H41" i="1"/>
  <c r="A42" i="1"/>
  <c r="B42" i="1"/>
  <c r="C42" i="1"/>
  <c r="D42" i="1"/>
  <c r="E42" i="1"/>
  <c r="F42" i="1"/>
  <c r="G42" i="1"/>
  <c r="H42" i="1"/>
  <c r="A43" i="1"/>
  <c r="B43" i="1"/>
  <c r="C43" i="1"/>
  <c r="D43" i="1"/>
  <c r="E43" i="1"/>
  <c r="F43" i="1"/>
  <c r="G43" i="1"/>
  <c r="H43" i="1"/>
  <c r="A44" i="1"/>
  <c r="B44" i="1"/>
  <c r="C44" i="1"/>
  <c r="D44" i="1"/>
  <c r="E44" i="1"/>
  <c r="F44" i="1"/>
  <c r="G44" i="1"/>
  <c r="H44" i="1"/>
  <c r="A45" i="1"/>
  <c r="B45" i="1"/>
  <c r="C45" i="1"/>
  <c r="D45" i="1"/>
  <c r="E45" i="1"/>
  <c r="F45" i="1"/>
  <c r="G45" i="1"/>
  <c r="H45" i="1"/>
  <c r="A46" i="1"/>
  <c r="B46" i="1"/>
  <c r="C46" i="1"/>
  <c r="D46" i="1"/>
  <c r="E46" i="1"/>
  <c r="F46" i="1"/>
  <c r="G46" i="1"/>
  <c r="H46" i="1"/>
  <c r="A47" i="1"/>
  <c r="B47" i="1"/>
  <c r="C47" i="1"/>
  <c r="D47" i="1"/>
  <c r="E47" i="1"/>
  <c r="F47" i="1"/>
  <c r="G47" i="1"/>
  <c r="H47" i="1"/>
  <c r="A48" i="1"/>
  <c r="B48" i="1"/>
  <c r="C48" i="1"/>
  <c r="D48" i="1"/>
  <c r="E48" i="1"/>
  <c r="F48" i="1"/>
  <c r="G48" i="1"/>
  <c r="H48" i="1"/>
  <c r="A49" i="1"/>
  <c r="B49" i="1"/>
  <c r="C49" i="1"/>
  <c r="D49" i="1"/>
  <c r="E49" i="1"/>
  <c r="F49" i="1"/>
  <c r="G49" i="1"/>
  <c r="H49" i="1"/>
  <c r="A50" i="1"/>
  <c r="B50" i="1"/>
  <c r="C50" i="1"/>
  <c r="D50" i="1"/>
  <c r="E50" i="1"/>
  <c r="F50" i="1"/>
  <c r="G50" i="1"/>
  <c r="H50" i="1"/>
  <c r="A51" i="1"/>
  <c r="B51" i="1"/>
  <c r="C51" i="1"/>
  <c r="D51" i="1"/>
  <c r="E51" i="1"/>
  <c r="F51" i="1"/>
  <c r="G51" i="1"/>
  <c r="H51" i="1"/>
  <c r="A52" i="1"/>
  <c r="B52" i="1"/>
  <c r="C52" i="1"/>
  <c r="D52" i="1"/>
  <c r="E52" i="1"/>
  <c r="F52" i="1"/>
  <c r="G52" i="1"/>
  <c r="H52" i="1"/>
  <c r="A53" i="1"/>
  <c r="B53" i="1"/>
  <c r="C53" i="1"/>
  <c r="D53" i="1"/>
  <c r="E53" i="1"/>
  <c r="F53" i="1"/>
  <c r="G53" i="1"/>
  <c r="H53" i="1"/>
  <c r="A54" i="1"/>
  <c r="B54" i="1"/>
  <c r="C54" i="1"/>
  <c r="D54" i="1"/>
  <c r="E54" i="1"/>
  <c r="F54" i="1"/>
  <c r="G54" i="1"/>
  <c r="H54" i="1"/>
  <c r="A55" i="1"/>
  <c r="B55" i="1"/>
  <c r="C55" i="1"/>
  <c r="D55" i="1"/>
  <c r="E55" i="1"/>
  <c r="F55" i="1"/>
  <c r="G55" i="1"/>
  <c r="H55" i="1"/>
  <c r="A56" i="1"/>
  <c r="B56" i="1"/>
  <c r="C56" i="1"/>
  <c r="D56" i="1"/>
  <c r="E56" i="1"/>
  <c r="F56" i="1"/>
  <c r="G56" i="1"/>
  <c r="H56" i="1"/>
  <c r="A57" i="1"/>
  <c r="B57" i="1"/>
  <c r="C57" i="1"/>
  <c r="D57" i="1"/>
  <c r="E57" i="1"/>
  <c r="F57" i="1"/>
  <c r="G57" i="1"/>
  <c r="H57" i="1"/>
  <c r="A58" i="1"/>
  <c r="B58" i="1"/>
  <c r="C58" i="1"/>
  <c r="D58" i="1"/>
  <c r="E58" i="1"/>
  <c r="F58" i="1"/>
  <c r="G58" i="1"/>
  <c r="H58" i="1"/>
  <c r="A59" i="1"/>
  <c r="B59" i="1"/>
  <c r="C59" i="1"/>
  <c r="D59" i="1"/>
  <c r="E59" i="1"/>
  <c r="F59" i="1"/>
  <c r="G59" i="1"/>
  <c r="H59" i="1"/>
  <c r="A60" i="1"/>
  <c r="B60" i="1"/>
  <c r="C60" i="1"/>
  <c r="D60" i="1"/>
  <c r="E60" i="1"/>
  <c r="F60" i="1"/>
  <c r="G60" i="1"/>
  <c r="H60" i="1"/>
  <c r="A61" i="1"/>
  <c r="B61" i="1"/>
  <c r="C61" i="1"/>
  <c r="D61" i="1"/>
  <c r="E61" i="1"/>
  <c r="F61" i="1"/>
  <c r="G61" i="1"/>
  <c r="H61" i="1"/>
  <c r="A62" i="1"/>
  <c r="B62" i="1"/>
  <c r="C62" i="1"/>
  <c r="D62" i="1"/>
  <c r="E62" i="1"/>
  <c r="F62" i="1"/>
  <c r="G62" i="1"/>
  <c r="H62" i="1"/>
  <c r="A63" i="1"/>
  <c r="B63" i="1"/>
  <c r="C63" i="1"/>
  <c r="D63" i="1"/>
  <c r="E63" i="1"/>
  <c r="F63" i="1"/>
  <c r="G63" i="1"/>
  <c r="H63" i="1"/>
  <c r="A64" i="1"/>
  <c r="B64" i="1"/>
  <c r="C64" i="1"/>
  <c r="D64" i="1"/>
  <c r="E64" i="1"/>
  <c r="F64" i="1"/>
  <c r="G64" i="1"/>
  <c r="H64" i="1"/>
  <c r="A65" i="1"/>
  <c r="B65" i="1"/>
  <c r="C65" i="1"/>
  <c r="D65" i="1"/>
  <c r="E65" i="1"/>
  <c r="F65" i="1"/>
  <c r="G65" i="1"/>
  <c r="H65" i="1"/>
  <c r="A66" i="1"/>
  <c r="B66" i="1"/>
  <c r="C66" i="1"/>
  <c r="D66" i="1"/>
  <c r="E66" i="1"/>
  <c r="F66" i="1"/>
  <c r="G66" i="1"/>
  <c r="H66" i="1"/>
  <c r="A67" i="1"/>
  <c r="B67" i="1"/>
  <c r="C67" i="1"/>
  <c r="D67" i="1"/>
  <c r="E67" i="1"/>
  <c r="F67" i="1"/>
  <c r="G67" i="1"/>
  <c r="H67" i="1"/>
  <c r="A68" i="1"/>
  <c r="B68" i="1"/>
  <c r="C68" i="1"/>
  <c r="D68" i="1"/>
  <c r="E68" i="1"/>
  <c r="F68" i="1"/>
  <c r="G68" i="1"/>
  <c r="H68" i="1"/>
  <c r="A69" i="1"/>
  <c r="B69" i="1"/>
  <c r="C69" i="1"/>
  <c r="D69" i="1"/>
  <c r="E69" i="1"/>
  <c r="F69" i="1"/>
  <c r="G69" i="1"/>
  <c r="H69" i="1"/>
  <c r="A70" i="1"/>
  <c r="B70" i="1"/>
  <c r="C70" i="1"/>
  <c r="D70" i="1"/>
  <c r="E70" i="1"/>
  <c r="F70" i="1"/>
  <c r="G70" i="1"/>
  <c r="H70" i="1"/>
  <c r="A71" i="1"/>
  <c r="B71" i="1"/>
  <c r="C71" i="1"/>
  <c r="D71" i="1"/>
  <c r="E71" i="1"/>
  <c r="F71" i="1"/>
  <c r="G71" i="1"/>
  <c r="H71" i="1"/>
  <c r="A72" i="1"/>
  <c r="B72" i="1"/>
  <c r="C72" i="1"/>
  <c r="D72" i="1"/>
  <c r="E72" i="1"/>
  <c r="F72" i="1"/>
  <c r="G72" i="1"/>
  <c r="H72" i="1"/>
  <c r="A73" i="1"/>
  <c r="B73" i="1"/>
  <c r="C73" i="1"/>
  <c r="D73" i="1"/>
  <c r="E73" i="1"/>
  <c r="F73" i="1"/>
  <c r="G73" i="1"/>
  <c r="H73" i="1"/>
  <c r="A74" i="1"/>
  <c r="B74" i="1"/>
  <c r="C74" i="1"/>
  <c r="D74" i="1"/>
  <c r="E74" i="1"/>
  <c r="F74" i="1"/>
  <c r="G74" i="1"/>
  <c r="H74" i="1"/>
  <c r="A75" i="1"/>
  <c r="B75" i="1"/>
  <c r="C75" i="1"/>
  <c r="D75" i="1"/>
  <c r="E75" i="1"/>
  <c r="F75" i="1"/>
  <c r="G75" i="1"/>
  <c r="H75" i="1"/>
  <c r="A76" i="1"/>
  <c r="B76" i="1"/>
  <c r="C76" i="1"/>
  <c r="D76" i="1"/>
  <c r="E76" i="1"/>
  <c r="F76" i="1"/>
  <c r="G76" i="1"/>
  <c r="H76" i="1"/>
  <c r="A77" i="1"/>
  <c r="B77" i="1"/>
  <c r="C77" i="1"/>
  <c r="D77" i="1"/>
  <c r="E77" i="1"/>
  <c r="F77" i="1"/>
  <c r="G77" i="1"/>
  <c r="H77" i="1"/>
  <c r="A78" i="1"/>
  <c r="B78" i="1"/>
  <c r="C78" i="1"/>
  <c r="D78" i="1"/>
  <c r="E78" i="1"/>
  <c r="F78" i="1"/>
  <c r="G78" i="1"/>
  <c r="H78" i="1"/>
  <c r="A79" i="1"/>
  <c r="B79" i="1"/>
  <c r="C79" i="1"/>
  <c r="D79" i="1"/>
  <c r="E79" i="1"/>
  <c r="F79" i="1"/>
  <c r="G79" i="1"/>
  <c r="H79" i="1"/>
  <c r="A80" i="1"/>
  <c r="B80" i="1"/>
  <c r="C80" i="1"/>
  <c r="D80" i="1"/>
  <c r="E80" i="1"/>
  <c r="F80" i="1"/>
  <c r="G80" i="1"/>
  <c r="H80" i="1"/>
  <c r="A81" i="1"/>
  <c r="B81" i="1"/>
  <c r="C81" i="1"/>
  <c r="D81" i="1"/>
  <c r="E81" i="1"/>
  <c r="F81" i="1"/>
  <c r="G81" i="1"/>
  <c r="H81" i="1"/>
  <c r="A82" i="1"/>
  <c r="B82" i="1"/>
  <c r="C82" i="1"/>
  <c r="D82" i="1"/>
  <c r="E82" i="1"/>
  <c r="F82" i="1"/>
  <c r="G82" i="1"/>
  <c r="H82" i="1"/>
  <c r="A83" i="1"/>
  <c r="B83" i="1"/>
  <c r="C83" i="1"/>
  <c r="D83" i="1"/>
  <c r="E83" i="1"/>
  <c r="F83" i="1"/>
  <c r="G83" i="1"/>
  <c r="H83" i="1"/>
  <c r="A84" i="1"/>
  <c r="B84" i="1"/>
  <c r="C84" i="1"/>
  <c r="D84" i="1"/>
  <c r="E84" i="1"/>
  <c r="F84" i="1"/>
  <c r="G84" i="1"/>
  <c r="H84" i="1"/>
  <c r="A85" i="1"/>
  <c r="B85" i="1"/>
  <c r="C85" i="1"/>
  <c r="D85" i="1"/>
  <c r="E85" i="1"/>
  <c r="F85" i="1"/>
  <c r="G85" i="1"/>
  <c r="H85" i="1"/>
  <c r="A86" i="1"/>
  <c r="B86" i="1"/>
  <c r="C86" i="1"/>
  <c r="D86" i="1"/>
  <c r="E86" i="1"/>
  <c r="F86" i="1"/>
  <c r="G86" i="1"/>
  <c r="H86" i="1"/>
  <c r="A87" i="1"/>
  <c r="B87" i="1"/>
  <c r="C87" i="1"/>
  <c r="D87" i="1"/>
  <c r="E87" i="1"/>
  <c r="F87" i="1"/>
  <c r="G87" i="1"/>
  <c r="H87" i="1"/>
  <c r="A88" i="1"/>
  <c r="B88" i="1"/>
  <c r="C88" i="1"/>
  <c r="D88" i="1"/>
  <c r="E88" i="1"/>
  <c r="F88" i="1"/>
  <c r="G88" i="1"/>
  <c r="H88" i="1"/>
  <c r="A89" i="1"/>
  <c r="B89" i="1"/>
  <c r="C89" i="1"/>
  <c r="D89" i="1"/>
  <c r="E89" i="1"/>
  <c r="F89" i="1"/>
  <c r="G89" i="1"/>
  <c r="H89" i="1"/>
  <c r="A90" i="1"/>
  <c r="B90" i="1"/>
  <c r="C90" i="1"/>
  <c r="D90" i="1"/>
  <c r="E90" i="1"/>
  <c r="F90" i="1"/>
  <c r="G90" i="1"/>
  <c r="H90" i="1"/>
  <c r="A91" i="1"/>
  <c r="B91" i="1"/>
  <c r="C91" i="1"/>
  <c r="D91" i="1"/>
  <c r="E91" i="1"/>
  <c r="F91" i="1"/>
  <c r="G91" i="1"/>
  <c r="H91" i="1"/>
  <c r="A92" i="1"/>
  <c r="B92" i="1"/>
  <c r="C92" i="1"/>
  <c r="D92" i="1"/>
  <c r="E92" i="1"/>
  <c r="F92" i="1"/>
  <c r="G92" i="1"/>
  <c r="H92" i="1"/>
  <c r="A93" i="1"/>
  <c r="B93" i="1"/>
  <c r="C93" i="1"/>
  <c r="D93" i="1"/>
  <c r="E93" i="1"/>
  <c r="F93" i="1"/>
  <c r="G93" i="1"/>
  <c r="H93" i="1"/>
  <c r="A94" i="1"/>
  <c r="B94" i="1"/>
  <c r="C94" i="1"/>
  <c r="D94" i="1"/>
  <c r="E94" i="1"/>
  <c r="F94" i="1"/>
  <c r="G94" i="1"/>
  <c r="H94" i="1"/>
  <c r="A95" i="1"/>
  <c r="B95" i="1"/>
  <c r="C95" i="1"/>
  <c r="D95" i="1"/>
  <c r="E95" i="1"/>
  <c r="F95" i="1"/>
  <c r="G95" i="1"/>
  <c r="H95" i="1"/>
  <c r="A96" i="1"/>
  <c r="B96" i="1"/>
  <c r="C96" i="1"/>
  <c r="D96" i="1"/>
  <c r="E96" i="1"/>
  <c r="F96" i="1"/>
  <c r="G96" i="1"/>
  <c r="H96" i="1"/>
  <c r="A97" i="1"/>
  <c r="B97" i="1"/>
  <c r="C97" i="1"/>
  <c r="D97" i="1"/>
  <c r="E97" i="1"/>
  <c r="F97" i="1"/>
  <c r="G97" i="1"/>
  <c r="H97" i="1"/>
  <c r="A98" i="1"/>
  <c r="B98" i="1"/>
  <c r="C98" i="1"/>
  <c r="D98" i="1"/>
  <c r="E98" i="1"/>
  <c r="F98" i="1"/>
  <c r="G98" i="1"/>
  <c r="H98" i="1"/>
  <c r="A99" i="1"/>
  <c r="B99" i="1"/>
  <c r="C99" i="1"/>
  <c r="D99" i="1"/>
  <c r="E99" i="1"/>
  <c r="F99" i="1"/>
  <c r="G99" i="1"/>
  <c r="H99" i="1"/>
  <c r="A100" i="1"/>
  <c r="B100" i="1"/>
  <c r="C100" i="1"/>
  <c r="D100" i="1"/>
  <c r="E100" i="1"/>
  <c r="F100" i="1"/>
  <c r="G100" i="1"/>
  <c r="H100" i="1"/>
  <c r="A101" i="1"/>
  <c r="B101" i="1"/>
  <c r="C101" i="1"/>
  <c r="D101" i="1"/>
  <c r="E101" i="1"/>
  <c r="F101" i="1"/>
  <c r="G101" i="1"/>
  <c r="H101" i="1"/>
  <c r="A102" i="1"/>
  <c r="B102" i="1"/>
  <c r="C102" i="1"/>
  <c r="D102" i="1"/>
  <c r="E102" i="1"/>
  <c r="F102" i="1"/>
  <c r="G102" i="1"/>
  <c r="H102" i="1"/>
  <c r="K23" i="1" l="1"/>
  <c r="L15" i="1"/>
</calcChain>
</file>

<file path=xl/sharedStrings.xml><?xml version="1.0" encoding="utf-8"?>
<sst xmlns="http://schemas.openxmlformats.org/spreadsheetml/2006/main" count="4" uniqueCount="4">
  <si>
    <t>D1 [m]</t>
  </si>
  <si>
    <t>D2 [m]</t>
  </si>
  <si>
    <t>D3 [m]</t>
  </si>
  <si>
    <t>D4 [m]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</si>
</sst>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Moody [f]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12270341207349"/>
          <c:y val="0.17171296296296296"/>
          <c:w val="0.78187729658792648"/>
          <c:h val="0.622716170895304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D1 [m]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Sheet1!$A$3:$A$102</c:f>
              <c:numCache>
                <c:formatCode>General</c:formatCode>
                <c:ptCount val="100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  <c:pt idx="10">
                  <c:v>110000</c:v>
                </c:pt>
                <c:pt idx="11">
                  <c:v>120000</c:v>
                </c:pt>
                <c:pt idx="12">
                  <c:v>130000</c:v>
                </c:pt>
                <c:pt idx="13">
                  <c:v>140000</c:v>
                </c:pt>
                <c:pt idx="14">
                  <c:v>150000</c:v>
                </c:pt>
                <c:pt idx="15">
                  <c:v>160000</c:v>
                </c:pt>
                <c:pt idx="16">
                  <c:v>170000</c:v>
                </c:pt>
                <c:pt idx="17">
                  <c:v>180000</c:v>
                </c:pt>
                <c:pt idx="18">
                  <c:v>190000</c:v>
                </c:pt>
                <c:pt idx="19">
                  <c:v>200000</c:v>
                </c:pt>
                <c:pt idx="20">
                  <c:v>210000</c:v>
                </c:pt>
                <c:pt idx="21">
                  <c:v>220000</c:v>
                </c:pt>
                <c:pt idx="22">
                  <c:v>230000</c:v>
                </c:pt>
                <c:pt idx="23">
                  <c:v>240000</c:v>
                </c:pt>
                <c:pt idx="24">
                  <c:v>250000</c:v>
                </c:pt>
                <c:pt idx="25">
                  <c:v>260000</c:v>
                </c:pt>
                <c:pt idx="26">
                  <c:v>270000</c:v>
                </c:pt>
                <c:pt idx="27">
                  <c:v>280000</c:v>
                </c:pt>
                <c:pt idx="28">
                  <c:v>290000</c:v>
                </c:pt>
                <c:pt idx="29">
                  <c:v>300000</c:v>
                </c:pt>
                <c:pt idx="30">
                  <c:v>310000</c:v>
                </c:pt>
                <c:pt idx="31">
                  <c:v>320000</c:v>
                </c:pt>
                <c:pt idx="32">
                  <c:v>330000</c:v>
                </c:pt>
                <c:pt idx="33">
                  <c:v>340000</c:v>
                </c:pt>
                <c:pt idx="34">
                  <c:v>350000</c:v>
                </c:pt>
                <c:pt idx="35">
                  <c:v>360000</c:v>
                </c:pt>
                <c:pt idx="36">
                  <c:v>370000</c:v>
                </c:pt>
                <c:pt idx="37">
                  <c:v>380000</c:v>
                </c:pt>
                <c:pt idx="38">
                  <c:v>390000</c:v>
                </c:pt>
                <c:pt idx="39">
                  <c:v>400000</c:v>
                </c:pt>
                <c:pt idx="40">
                  <c:v>410000</c:v>
                </c:pt>
                <c:pt idx="41">
                  <c:v>420000</c:v>
                </c:pt>
                <c:pt idx="42">
                  <c:v>430000</c:v>
                </c:pt>
                <c:pt idx="43">
                  <c:v>440000</c:v>
                </c:pt>
                <c:pt idx="44">
                  <c:v>450000</c:v>
                </c:pt>
                <c:pt idx="45">
                  <c:v>460000</c:v>
                </c:pt>
                <c:pt idx="46">
                  <c:v>470000</c:v>
                </c:pt>
                <c:pt idx="47">
                  <c:v>480000</c:v>
                </c:pt>
                <c:pt idx="48">
                  <c:v>490000</c:v>
                </c:pt>
                <c:pt idx="49">
                  <c:v>500000</c:v>
                </c:pt>
                <c:pt idx="50">
                  <c:v>510000</c:v>
                </c:pt>
                <c:pt idx="51">
                  <c:v>520000</c:v>
                </c:pt>
                <c:pt idx="52">
                  <c:v>530000</c:v>
                </c:pt>
                <c:pt idx="53">
                  <c:v>540000</c:v>
                </c:pt>
                <c:pt idx="54">
                  <c:v>550000</c:v>
                </c:pt>
                <c:pt idx="55">
                  <c:v>560000</c:v>
                </c:pt>
                <c:pt idx="56">
                  <c:v>570000</c:v>
                </c:pt>
                <c:pt idx="57">
                  <c:v>580000</c:v>
                </c:pt>
                <c:pt idx="58">
                  <c:v>590000</c:v>
                </c:pt>
                <c:pt idx="59">
                  <c:v>600000</c:v>
                </c:pt>
                <c:pt idx="60">
                  <c:v>610000</c:v>
                </c:pt>
                <c:pt idx="61">
                  <c:v>620000</c:v>
                </c:pt>
                <c:pt idx="62">
                  <c:v>630000</c:v>
                </c:pt>
                <c:pt idx="63">
                  <c:v>640000</c:v>
                </c:pt>
                <c:pt idx="64">
                  <c:v>650000</c:v>
                </c:pt>
                <c:pt idx="65">
                  <c:v>660000</c:v>
                </c:pt>
                <c:pt idx="66">
                  <c:v>670000</c:v>
                </c:pt>
                <c:pt idx="67">
                  <c:v>680000</c:v>
                </c:pt>
                <c:pt idx="68">
                  <c:v>690000</c:v>
                </c:pt>
                <c:pt idx="69">
                  <c:v>700000</c:v>
                </c:pt>
                <c:pt idx="70">
                  <c:v>710000</c:v>
                </c:pt>
                <c:pt idx="71">
                  <c:v>720000</c:v>
                </c:pt>
                <c:pt idx="72">
                  <c:v>730000</c:v>
                </c:pt>
                <c:pt idx="73">
                  <c:v>740000</c:v>
                </c:pt>
                <c:pt idx="74">
                  <c:v>750000</c:v>
                </c:pt>
                <c:pt idx="75">
                  <c:v>760000</c:v>
                </c:pt>
                <c:pt idx="76">
                  <c:v>770000</c:v>
                </c:pt>
                <c:pt idx="77">
                  <c:v>780000</c:v>
                </c:pt>
                <c:pt idx="78">
                  <c:v>790000</c:v>
                </c:pt>
                <c:pt idx="79">
                  <c:v>800000</c:v>
                </c:pt>
                <c:pt idx="80">
                  <c:v>810000</c:v>
                </c:pt>
                <c:pt idx="81">
                  <c:v>820000</c:v>
                </c:pt>
                <c:pt idx="82">
                  <c:v>830000</c:v>
                </c:pt>
                <c:pt idx="83">
                  <c:v>840000</c:v>
                </c:pt>
                <c:pt idx="84">
                  <c:v>850000</c:v>
                </c:pt>
                <c:pt idx="85">
                  <c:v>860000</c:v>
                </c:pt>
                <c:pt idx="86">
                  <c:v>870000</c:v>
                </c:pt>
                <c:pt idx="87">
                  <c:v>880000</c:v>
                </c:pt>
                <c:pt idx="88">
                  <c:v>890000</c:v>
                </c:pt>
                <c:pt idx="89">
                  <c:v>900000</c:v>
                </c:pt>
                <c:pt idx="90">
                  <c:v>910000</c:v>
                </c:pt>
                <c:pt idx="91">
                  <c:v>920000</c:v>
                </c:pt>
                <c:pt idx="92">
                  <c:v>930000</c:v>
                </c:pt>
                <c:pt idx="93">
                  <c:v>940000</c:v>
                </c:pt>
                <c:pt idx="94">
                  <c:v>950000</c:v>
                </c:pt>
                <c:pt idx="95">
                  <c:v>960000</c:v>
                </c:pt>
                <c:pt idx="96">
                  <c:v>970000</c:v>
                </c:pt>
                <c:pt idx="97">
                  <c:v>980000</c:v>
                </c:pt>
                <c:pt idx="98">
                  <c:v>990000</c:v>
                </c:pt>
                <c:pt idx="99">
                  <c:v>1000000</c:v>
                </c:pt>
              </c:numCache>
            </c:numRef>
          </c:xVal>
          <c:yVal>
            <c:numRef>
              <c:f>Sheet1!$B$3:$B$102</c:f>
              <c:numCache>
                <c:formatCode>General</c:formatCode>
                <c:ptCount val="100"/>
                <c:pt idx="0">
                  <c:v>3.2737867450969002E-2</c:v>
                </c:pt>
                <c:pt idx="1">
                  <c:v>2.8418223074169E-2</c:v>
                </c:pt>
                <c:pt idx="2">
                  <c:v>2.6522781248358999E-2</c:v>
                </c:pt>
                <c:pt idx="3">
                  <c:v>2.5407744765461999E-2</c:v>
                </c:pt>
                <c:pt idx="4">
                  <c:v>2.4678517633199001E-2</c:v>
                </c:pt>
                <c:pt idx="5">
                  <c:v>2.4150161292265999E-2</c:v>
                </c:pt>
                <c:pt idx="6">
                  <c:v>2.3750194277350999E-2</c:v>
                </c:pt>
                <c:pt idx="7">
                  <c:v>2.3436278158422998E-2</c:v>
                </c:pt>
                <c:pt idx="8">
                  <c:v>2.3182902969728001E-2</c:v>
                </c:pt>
                <c:pt idx="9">
                  <c:v>2.2973845168039998E-2</c:v>
                </c:pt>
                <c:pt idx="10">
                  <c:v>2.2798261731858002E-2</c:v>
                </c:pt>
                <c:pt idx="11">
                  <c:v>2.2648613810970001E-2</c:v>
                </c:pt>
                <c:pt idx="12">
                  <c:v>2.2519488314712E-2</c:v>
                </c:pt>
                <c:pt idx="13">
                  <c:v>2.2406892954792E-2</c:v>
                </c:pt>
                <c:pt idx="14">
                  <c:v>2.2307815828643999E-2</c:v>
                </c:pt>
                <c:pt idx="15">
                  <c:v>2.2219940076450999E-2</c:v>
                </c:pt>
                <c:pt idx="16">
                  <c:v>2.2141453189731999E-2</c:v>
                </c:pt>
                <c:pt idx="17">
                  <c:v>2.2070916121173002E-2</c:v>
                </c:pt>
                <c:pt idx="18">
                  <c:v>2.2007171322593999E-2</c:v>
                </c:pt>
                <c:pt idx="19">
                  <c:v>2.1949276793842998E-2</c:v>
                </c:pt>
                <c:pt idx="20">
                  <c:v>2.1896457916540001E-2</c:v>
                </c:pt>
                <c:pt idx="21">
                  <c:v>2.1848071699670998E-2</c:v>
                </c:pt>
                <c:pt idx="22">
                  <c:v>2.1803579847508001E-2</c:v>
                </c:pt>
                <c:pt idx="23">
                  <c:v>2.1762528202781E-2</c:v>
                </c:pt>
                <c:pt idx="24">
                  <c:v>2.1724530866187999E-2</c:v>
                </c:pt>
                <c:pt idx="25">
                  <c:v>2.1689257793034E-2</c:v>
                </c:pt>
                <c:pt idx="26">
                  <c:v>2.1656425007664001E-2</c:v>
                </c:pt>
                <c:pt idx="27">
                  <c:v>2.1625786811370999E-2</c:v>
                </c:pt>
                <c:pt idx="28">
                  <c:v>2.1597129524375001E-2</c:v>
                </c:pt>
                <c:pt idx="29">
                  <c:v>2.1570266419878002E-2</c:v>
                </c:pt>
                <c:pt idx="30">
                  <c:v>2.1545033592831001E-2</c:v>
                </c:pt>
                <c:pt idx="31">
                  <c:v>2.1521286567757002E-2</c:v>
                </c:pt>
                <c:pt idx="32">
                  <c:v>2.1498897495540001E-2</c:v>
                </c:pt>
                <c:pt idx="33">
                  <c:v>2.1477752822973002E-2</c:v>
                </c:pt>
                <c:pt idx="34">
                  <c:v>2.1457751344429E-2</c:v>
                </c:pt>
                <c:pt idx="35">
                  <c:v>2.1438802564345001E-2</c:v>
                </c:pt>
                <c:pt idx="36">
                  <c:v>2.1420825314079E-2</c:v>
                </c:pt>
                <c:pt idx="37">
                  <c:v>2.1403746578116001E-2</c:v>
                </c:pt>
                <c:pt idx="38">
                  <c:v>2.1387500493505001E-2</c:v>
                </c:pt>
                <c:pt idx="39">
                  <c:v>2.1372027493370999E-2</c:v>
                </c:pt>
                <c:pt idx="40">
                  <c:v>2.1357273570818E-2</c:v>
                </c:pt>
                <c:pt idx="41">
                  <c:v>2.1343189643922001E-2</c:v>
                </c:pt>
                <c:pt idx="42">
                  <c:v>2.1329731005927999E-2</c:v>
                </c:pt>
                <c:pt idx="43">
                  <c:v>2.1316856847613998E-2</c:v>
                </c:pt>
                <c:pt idx="44">
                  <c:v>2.1304529840976E-2</c:v>
                </c:pt>
                <c:pt idx="45">
                  <c:v>2.1292715775228999E-2</c:v>
                </c:pt>
                <c:pt idx="46">
                  <c:v>2.1281383237611001E-2</c:v>
                </c:pt>
                <c:pt idx="47">
                  <c:v>2.1270503332669999E-2</c:v>
                </c:pt>
                <c:pt idx="48">
                  <c:v>2.1260049434726001E-2</c:v>
                </c:pt>
                <c:pt idx="49">
                  <c:v>2.1249996969015E-2</c:v>
                </c:pt>
                <c:pt idx="50">
                  <c:v>2.1240323217699E-2</c:v>
                </c:pt>
                <c:pt idx="51">
                  <c:v>2.1231007147526001E-2</c:v>
                </c:pt>
                <c:pt idx="52">
                  <c:v>2.1222029256338999E-2</c:v>
                </c:pt>
                <c:pt idx="53">
                  <c:v>2.1213371436097E-2</c:v>
                </c:pt>
                <c:pt idx="54">
                  <c:v>2.1205016850352001E-2</c:v>
                </c:pt>
                <c:pt idx="55">
                  <c:v>2.1196949824441001E-2</c:v>
                </c:pt>
                <c:pt idx="56">
                  <c:v>2.1189155746870001E-2</c:v>
                </c:pt>
                <c:pt idx="57">
                  <c:v>2.1181620980593001E-2</c:v>
                </c:pt>
                <c:pt idx="58">
                  <c:v>2.1174332783029999E-2</c:v>
                </c:pt>
                <c:pt idx="59">
                  <c:v>2.1167279233845E-2</c:v>
                </c:pt>
                <c:pt idx="60">
                  <c:v>2.1160449169620999E-2</c:v>
                </c:pt>
                <c:pt idx="61">
                  <c:v>2.1153832124663E-2</c:v>
                </c:pt>
                <c:pt idx="62">
                  <c:v>2.1147418277283999E-2</c:v>
                </c:pt>
                <c:pt idx="63">
                  <c:v>2.1141198400974E-2</c:v>
                </c:pt>
                <c:pt idx="64">
                  <c:v>2.1135163819953999E-2</c:v>
                </c:pt>
                <c:pt idx="65">
                  <c:v>2.1129306368659999E-2</c:v>
                </c:pt>
                <c:pt idx="66">
                  <c:v>2.1123618354742E-2</c:v>
                </c:pt>
                <c:pt idx="67">
                  <c:v>2.1118092525259001E-2</c:v>
                </c:pt>
                <c:pt idx="68">
                  <c:v>2.1112722035714002E-2</c:v>
                </c:pt>
                <c:pt idx="69">
                  <c:v>2.1107500421686999E-2</c:v>
                </c:pt>
                <c:pt idx="70">
                  <c:v>2.1102421572789999E-2</c:v>
                </c:pt>
                <c:pt idx="71">
                  <c:v>2.1097479708747001E-2</c:v>
                </c:pt>
                <c:pt idx="72">
                  <c:v>2.1092669357378999E-2</c:v>
                </c:pt>
                <c:pt idx="73">
                  <c:v>2.1087985334337998E-2</c:v>
                </c:pt>
                <c:pt idx="74">
                  <c:v>2.1083422724412E-2</c:v>
                </c:pt>
                <c:pt idx="75">
                  <c:v>2.1078976864276001E-2</c:v>
                </c:pt>
                <c:pt idx="76">
                  <c:v>2.1074643326548001E-2</c:v>
                </c:pt>
                <c:pt idx="77">
                  <c:v>2.1070417905047999E-2</c:v>
                </c:pt>
                <c:pt idx="78">
                  <c:v>2.1066296601145E-2</c:v>
                </c:pt>
                <c:pt idx="79">
                  <c:v>2.1062275611102001E-2</c:v>
                </c:pt>
                <c:pt idx="80">
                  <c:v>2.1058351314342E-2</c:v>
                </c:pt>
                <c:pt idx="81">
                  <c:v>2.1054520262544001E-2</c:v>
                </c:pt>
                <c:pt idx="82">
                  <c:v>2.1050779169520001E-2</c:v>
                </c:pt>
                <c:pt idx="83">
                  <c:v>2.1047124901783999E-2</c:v>
                </c:pt>
                <c:pt idx="84">
                  <c:v>2.1043554469788998E-2</c:v>
                </c:pt>
                <c:pt idx="85">
                  <c:v>2.1040065019742999E-2</c:v>
                </c:pt>
                <c:pt idx="86">
                  <c:v>2.1036653825991999E-2</c:v>
                </c:pt>
                <c:pt idx="87">
                  <c:v>2.1033318283900999E-2</c:v>
                </c:pt>
                <c:pt idx="88">
                  <c:v>2.1030055903211001E-2</c:v>
                </c:pt>
                <c:pt idx="89">
                  <c:v>2.1026864301823E-2</c:v>
                </c:pt>
                <c:pt idx="90">
                  <c:v>2.1023741199989999E-2</c:v>
                </c:pt>
                <c:pt idx="91">
                  <c:v>2.1020684414871999E-2</c:v>
                </c:pt>
                <c:pt idx="92">
                  <c:v>2.1017691855442E-2</c:v>
                </c:pt>
                <c:pt idx="93">
                  <c:v>2.1014761517704001E-2</c:v>
                </c:pt>
                <c:pt idx="94">
                  <c:v>2.1011891480213998E-2</c:v>
                </c:pt>
                <c:pt idx="95">
                  <c:v>2.1009079899863999E-2</c:v>
                </c:pt>
                <c:pt idx="96">
                  <c:v>2.1006325007938E-2</c:v>
                </c:pt>
                <c:pt idx="97">
                  <c:v>2.1003625106384999E-2</c:v>
                </c:pt>
                <c:pt idx="98">
                  <c:v>2.1000978564332001E-2</c:v>
                </c:pt>
                <c:pt idx="99">
                  <c:v>2.0998383814786001E-2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D2 [m]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85"/>
            <c:marker>
              <c:symbol val="none"/>
            </c:marker>
            <c:bubble3D val="0"/>
            <c:spPr>
              <a:ln w="9525" cap="rnd">
                <a:solidFill>
                  <a:schemeClr val="tx1"/>
                </a:solidFill>
                <a:prstDash val="sysDot"/>
                <a:round/>
              </a:ln>
              <a:effectLst/>
            </c:spPr>
          </c:dPt>
          <c:xVal>
            <c:numRef>
              <c:f>Sheet1!$C$3:$C$102</c:f>
              <c:numCache>
                <c:formatCode>General</c:formatCode>
                <c:ptCount val="100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  <c:pt idx="10">
                  <c:v>110000</c:v>
                </c:pt>
                <c:pt idx="11">
                  <c:v>120000</c:v>
                </c:pt>
                <c:pt idx="12">
                  <c:v>130000</c:v>
                </c:pt>
                <c:pt idx="13">
                  <c:v>140000</c:v>
                </c:pt>
                <c:pt idx="14">
                  <c:v>150000</c:v>
                </c:pt>
                <c:pt idx="15">
                  <c:v>160000</c:v>
                </c:pt>
                <c:pt idx="16">
                  <c:v>170000</c:v>
                </c:pt>
                <c:pt idx="17">
                  <c:v>180000</c:v>
                </c:pt>
                <c:pt idx="18">
                  <c:v>190000</c:v>
                </c:pt>
                <c:pt idx="19">
                  <c:v>200000</c:v>
                </c:pt>
                <c:pt idx="20">
                  <c:v>210000</c:v>
                </c:pt>
                <c:pt idx="21">
                  <c:v>220000</c:v>
                </c:pt>
                <c:pt idx="22">
                  <c:v>230000</c:v>
                </c:pt>
                <c:pt idx="23">
                  <c:v>240000</c:v>
                </c:pt>
                <c:pt idx="24">
                  <c:v>250000</c:v>
                </c:pt>
                <c:pt idx="25">
                  <c:v>260000</c:v>
                </c:pt>
                <c:pt idx="26">
                  <c:v>270000</c:v>
                </c:pt>
                <c:pt idx="27">
                  <c:v>280000</c:v>
                </c:pt>
                <c:pt idx="28">
                  <c:v>290000</c:v>
                </c:pt>
                <c:pt idx="29">
                  <c:v>300000</c:v>
                </c:pt>
                <c:pt idx="30">
                  <c:v>310000</c:v>
                </c:pt>
                <c:pt idx="31">
                  <c:v>320000</c:v>
                </c:pt>
                <c:pt idx="32">
                  <c:v>330000</c:v>
                </c:pt>
                <c:pt idx="33">
                  <c:v>340000</c:v>
                </c:pt>
                <c:pt idx="34">
                  <c:v>350000</c:v>
                </c:pt>
                <c:pt idx="35">
                  <c:v>360000</c:v>
                </c:pt>
                <c:pt idx="36">
                  <c:v>370000</c:v>
                </c:pt>
                <c:pt idx="37">
                  <c:v>380000</c:v>
                </c:pt>
                <c:pt idx="38">
                  <c:v>390000</c:v>
                </c:pt>
                <c:pt idx="39">
                  <c:v>400000</c:v>
                </c:pt>
                <c:pt idx="40">
                  <c:v>410000</c:v>
                </c:pt>
                <c:pt idx="41">
                  <c:v>420000</c:v>
                </c:pt>
                <c:pt idx="42">
                  <c:v>430000</c:v>
                </c:pt>
                <c:pt idx="43">
                  <c:v>440000</c:v>
                </c:pt>
                <c:pt idx="44">
                  <c:v>450000</c:v>
                </c:pt>
                <c:pt idx="45">
                  <c:v>460000</c:v>
                </c:pt>
                <c:pt idx="46">
                  <c:v>470000</c:v>
                </c:pt>
                <c:pt idx="47">
                  <c:v>480000</c:v>
                </c:pt>
                <c:pt idx="48">
                  <c:v>490000</c:v>
                </c:pt>
                <c:pt idx="49">
                  <c:v>500000</c:v>
                </c:pt>
                <c:pt idx="50">
                  <c:v>510000</c:v>
                </c:pt>
                <c:pt idx="51">
                  <c:v>520000</c:v>
                </c:pt>
                <c:pt idx="52">
                  <c:v>530000</c:v>
                </c:pt>
                <c:pt idx="53">
                  <c:v>540000</c:v>
                </c:pt>
                <c:pt idx="54">
                  <c:v>550000</c:v>
                </c:pt>
                <c:pt idx="55">
                  <c:v>560000</c:v>
                </c:pt>
                <c:pt idx="56">
                  <c:v>570000</c:v>
                </c:pt>
                <c:pt idx="57">
                  <c:v>580000</c:v>
                </c:pt>
                <c:pt idx="58">
                  <c:v>590000</c:v>
                </c:pt>
                <c:pt idx="59">
                  <c:v>600000</c:v>
                </c:pt>
                <c:pt idx="60">
                  <c:v>610000</c:v>
                </c:pt>
                <c:pt idx="61">
                  <c:v>620000</c:v>
                </c:pt>
                <c:pt idx="62">
                  <c:v>630000</c:v>
                </c:pt>
                <c:pt idx="63">
                  <c:v>640000</c:v>
                </c:pt>
                <c:pt idx="64">
                  <c:v>650000</c:v>
                </c:pt>
                <c:pt idx="65">
                  <c:v>660000</c:v>
                </c:pt>
                <c:pt idx="66">
                  <c:v>670000</c:v>
                </c:pt>
                <c:pt idx="67">
                  <c:v>680000</c:v>
                </c:pt>
                <c:pt idx="68">
                  <c:v>690000</c:v>
                </c:pt>
                <c:pt idx="69">
                  <c:v>700000</c:v>
                </c:pt>
                <c:pt idx="70">
                  <c:v>710000</c:v>
                </c:pt>
                <c:pt idx="71">
                  <c:v>720000</c:v>
                </c:pt>
                <c:pt idx="72">
                  <c:v>730000</c:v>
                </c:pt>
                <c:pt idx="73">
                  <c:v>740000</c:v>
                </c:pt>
                <c:pt idx="74">
                  <c:v>750000</c:v>
                </c:pt>
                <c:pt idx="75">
                  <c:v>760000</c:v>
                </c:pt>
                <c:pt idx="76">
                  <c:v>770000</c:v>
                </c:pt>
                <c:pt idx="77">
                  <c:v>780000</c:v>
                </c:pt>
                <c:pt idx="78">
                  <c:v>790000</c:v>
                </c:pt>
                <c:pt idx="79">
                  <c:v>800000</c:v>
                </c:pt>
                <c:pt idx="80">
                  <c:v>810000</c:v>
                </c:pt>
                <c:pt idx="81">
                  <c:v>820000</c:v>
                </c:pt>
                <c:pt idx="82">
                  <c:v>830000</c:v>
                </c:pt>
                <c:pt idx="83">
                  <c:v>840000</c:v>
                </c:pt>
                <c:pt idx="84">
                  <c:v>850000</c:v>
                </c:pt>
                <c:pt idx="85">
                  <c:v>860000</c:v>
                </c:pt>
                <c:pt idx="86">
                  <c:v>870000</c:v>
                </c:pt>
                <c:pt idx="87">
                  <c:v>880000</c:v>
                </c:pt>
                <c:pt idx="88">
                  <c:v>890000</c:v>
                </c:pt>
                <c:pt idx="89">
                  <c:v>900000</c:v>
                </c:pt>
                <c:pt idx="90">
                  <c:v>910000</c:v>
                </c:pt>
                <c:pt idx="91">
                  <c:v>920000</c:v>
                </c:pt>
                <c:pt idx="92">
                  <c:v>930000</c:v>
                </c:pt>
                <c:pt idx="93">
                  <c:v>940000</c:v>
                </c:pt>
                <c:pt idx="94">
                  <c:v>950000</c:v>
                </c:pt>
                <c:pt idx="95">
                  <c:v>960000</c:v>
                </c:pt>
                <c:pt idx="96">
                  <c:v>970000</c:v>
                </c:pt>
                <c:pt idx="97">
                  <c:v>980000</c:v>
                </c:pt>
                <c:pt idx="98">
                  <c:v>990000</c:v>
                </c:pt>
                <c:pt idx="99">
                  <c:v>1000000</c:v>
                </c:pt>
              </c:numCache>
            </c:numRef>
          </c:xVal>
          <c:yVal>
            <c:numRef>
              <c:f>Sheet1!$D$3:$D$102</c:f>
              <c:numCache>
                <c:formatCode>General</c:formatCode>
                <c:ptCount val="100"/>
                <c:pt idx="0">
                  <c:v>3.2378365528317E-2</c:v>
                </c:pt>
                <c:pt idx="1">
                  <c:v>2.7940938258289999E-2</c:v>
                </c:pt>
                <c:pt idx="2">
                  <c:v>2.5964983874273002E-2</c:v>
                </c:pt>
                <c:pt idx="3">
                  <c:v>2.4796682674159E-2</c:v>
                </c:pt>
                <c:pt idx="4">
                  <c:v>2.4013508147028E-2</c:v>
                </c:pt>
                <c:pt idx="5">
                  <c:v>2.3446290735460999E-2</c:v>
                </c:pt>
                <c:pt idx="6">
                  <c:v>2.3014370414083999E-2</c:v>
                </c:pt>
                <c:pt idx="7">
                  <c:v>2.2673361373133E-2</c:v>
                </c:pt>
                <c:pt idx="8">
                  <c:v>2.2396667506449999E-2</c:v>
                </c:pt>
                <c:pt idx="9">
                  <c:v>2.2167294258418999E-2</c:v>
                </c:pt>
                <c:pt idx="10">
                  <c:v>2.1973832198700999E-2</c:v>
                </c:pt>
                <c:pt idx="11">
                  <c:v>2.1808314862986001E-2</c:v>
                </c:pt>
                <c:pt idx="12">
                  <c:v>2.1664999046916E-2</c:v>
                </c:pt>
                <c:pt idx="13">
                  <c:v>2.1539632824760999E-2</c:v>
                </c:pt>
                <c:pt idx="14">
                  <c:v>2.1428996827137E-2</c:v>
                </c:pt>
                <c:pt idx="15">
                  <c:v>2.1330606135646999E-2</c:v>
                </c:pt>
                <c:pt idx="16">
                  <c:v>2.1242510473381E-2</c:v>
                </c:pt>
                <c:pt idx="17">
                  <c:v>2.1163156661693001E-2</c:v>
                </c:pt>
                <c:pt idx="18">
                  <c:v>2.1091291713922999E-2</c:v>
                </c:pt>
                <c:pt idx="19">
                  <c:v>2.1025893150245001E-2</c:v>
                </c:pt>
                <c:pt idx="20">
                  <c:v>2.0966117970723001E-2</c:v>
                </c:pt>
                <c:pt idx="21">
                  <c:v>2.0911264681119E-2</c:v>
                </c:pt>
                <c:pt idx="22">
                  <c:v>2.0860744618386998E-2</c:v>
                </c:pt>
                <c:pt idx="23">
                  <c:v>2.0814060011825002E-2</c:v>
                </c:pt>
                <c:pt idx="24">
                  <c:v>2.0770786995954998E-2</c:v>
                </c:pt>
                <c:pt idx="25">
                  <c:v>2.0730562313328E-2</c:v>
                </c:pt>
                <c:pt idx="26">
                  <c:v>2.0693072801229999E-2</c:v>
                </c:pt>
                <c:pt idx="27">
                  <c:v>2.0658047002699999E-2</c:v>
                </c:pt>
                <c:pt idx="28">
                  <c:v>2.0625248415613001E-2</c:v>
                </c:pt>
                <c:pt idx="29">
                  <c:v>2.0594470017111E-2</c:v>
                </c:pt>
                <c:pt idx="30">
                  <c:v>2.0565529789940001E-2</c:v>
                </c:pt>
                <c:pt idx="31">
                  <c:v>2.0522280842549999E-2</c:v>
                </c:pt>
                <c:pt idx="32">
                  <c:v>2.0497092581012E-2</c:v>
                </c:pt>
                <c:pt idx="33">
                  <c:v>2.0473301939420999E-2</c:v>
                </c:pt>
                <c:pt idx="34">
                  <c:v>2.0450795535829E-2</c:v>
                </c:pt>
                <c:pt idx="35">
                  <c:v>2.0429471948854999E-2</c:v>
                </c:pt>
                <c:pt idx="36">
                  <c:v>2.0409240178758999E-2</c:v>
                </c:pt>
                <c:pt idx="37">
                  <c:v>2.0390018340493001E-2</c:v>
                </c:pt>
                <c:pt idx="38">
                  <c:v>2.0371732548876E-2</c:v>
                </c:pt>
                <c:pt idx="39">
                  <c:v>2.0354315963690001E-2</c:v>
                </c:pt>
                <c:pt idx="40">
                  <c:v>2.0337707968529999E-2</c:v>
                </c:pt>
                <c:pt idx="41">
                  <c:v>2.0321853462028999E-2</c:v>
                </c:pt>
                <c:pt idx="42">
                  <c:v>2.0306702243874999E-2</c:v>
                </c:pt>
                <c:pt idx="43">
                  <c:v>2.0292208481177999E-2</c:v>
                </c:pt>
                <c:pt idx="44">
                  <c:v>2.027833024312E-2</c:v>
                </c:pt>
                <c:pt idx="45">
                  <c:v>2.0265029093938E-2</c:v>
                </c:pt>
                <c:pt idx="46">
                  <c:v>2.0252269735854998E-2</c:v>
                </c:pt>
                <c:pt idx="47">
                  <c:v>2.0240019694947001E-2</c:v>
                </c:pt>
                <c:pt idx="48">
                  <c:v>2.0228249044038998E-2</c:v>
                </c:pt>
                <c:pt idx="49">
                  <c:v>2.0216930157639E-2</c:v>
                </c:pt>
                <c:pt idx="50">
                  <c:v>2.0206037494643999E-2</c:v>
                </c:pt>
                <c:pt idx="51">
                  <c:v>2.0195547405241002E-2</c:v>
                </c:pt>
                <c:pt idx="52">
                  <c:v>2.0185437958889999E-2</c:v>
                </c:pt>
                <c:pt idx="53">
                  <c:v>2.0175688790764999E-2</c:v>
                </c:pt>
                <c:pt idx="54">
                  <c:v>2.0166280964373999E-2</c:v>
                </c:pt>
                <c:pt idx="55">
                  <c:v>2.0157196848406E-2</c:v>
                </c:pt>
                <c:pt idx="56">
                  <c:v>2.0148420006110002E-2</c:v>
                </c:pt>
                <c:pt idx="57">
                  <c:v>2.0139935095749999E-2</c:v>
                </c:pt>
                <c:pt idx="58">
                  <c:v>2.0131727780847E-2</c:v>
                </c:pt>
                <c:pt idx="59">
                  <c:v>2.0123784649124999E-2</c:v>
                </c:pt>
                <c:pt idx="60">
                  <c:v>2.0116093139174E-2</c:v>
                </c:pt>
                <c:pt idx="61">
                  <c:v>2.0108641473986999E-2</c:v>
                </c:pt>
                <c:pt idx="62">
                  <c:v>2.0101418600643999E-2</c:v>
                </c:pt>
                <c:pt idx="63">
                  <c:v>2.0094414135468999E-2</c:v>
                </c:pt>
                <c:pt idx="64">
                  <c:v>2.0087618314111998E-2</c:v>
                </c:pt>
                <c:pt idx="65">
                  <c:v>2.0098835954660998E-2</c:v>
                </c:pt>
                <c:pt idx="66">
                  <c:v>2.0091054676499999E-2</c:v>
                </c:pt>
                <c:pt idx="67">
                  <c:v>2.0083489923181E-2</c:v>
                </c:pt>
                <c:pt idx="68">
                  <c:v>2.0076132770969E-2</c:v>
                </c:pt>
                <c:pt idx="69">
                  <c:v>2.0068974780389999E-2</c:v>
                </c:pt>
                <c:pt idx="70">
                  <c:v>2.0062007963780999E-2</c:v>
                </c:pt>
                <c:pt idx="71">
                  <c:v>2.0055224755424001E-2</c:v>
                </c:pt>
                <c:pt idx="72">
                  <c:v>2.0048617984025002E-2</c:v>
                </c:pt>
                <c:pt idx="73">
                  <c:v>2.0042180847309E-2</c:v>
                </c:pt>
                <c:pt idx="74">
                  <c:v>2.0035906888571001E-2</c:v>
                </c:pt>
                <c:pt idx="75">
                  <c:v>2.0029789974979E-2</c:v>
                </c:pt>
                <c:pt idx="76">
                  <c:v>2.0023824277504002E-2</c:v>
                </c:pt>
                <c:pt idx="77">
                  <c:v>2.0018004252321999E-2</c:v>
                </c:pt>
                <c:pt idx="78">
                  <c:v>2.0012324623563001E-2</c:v>
                </c:pt>
                <c:pt idx="79">
                  <c:v>2.0006780367305001E-2</c:v>
                </c:pt>
                <c:pt idx="80">
                  <c:v>2.0001366696699999E-2</c:v>
                </c:pt>
                <c:pt idx="81">
                  <c:v>1.9996688646857001E-2</c:v>
                </c:pt>
                <c:pt idx="82">
                  <c:v>1.9992326853575E-2</c:v>
                </c:pt>
                <c:pt idx="83">
                  <c:v>1.9988065401994E-2</c:v>
                </c:pt>
                <c:pt idx="84">
                  <c:v>1.9983900866814001E-2</c:v>
                </c:pt>
                <c:pt idx="85">
                  <c:v>1.9979829976984002E-2</c:v>
                </c:pt>
                <c:pt idx="86">
                  <c:v>1.9975849607100998E-2</c:v>
                </c:pt>
                <c:pt idx="87">
                  <c:v>1.9971956769393999E-2</c:v>
                </c:pt>
                <c:pt idx="88">
                  <c:v>1.9968148606226001E-2</c:v>
                </c:pt>
                <c:pt idx="89">
                  <c:v>1.9964422383077999E-2</c:v>
                </c:pt>
                <c:pt idx="90">
                  <c:v>1.9960775481989001E-2</c:v>
                </c:pt>
                <c:pt idx="91">
                  <c:v>1.9957205395405998E-2</c:v>
                </c:pt>
                <c:pt idx="92">
                  <c:v>1.9953709720422999E-2</c:v>
                </c:pt>
                <c:pt idx="93">
                  <c:v>1.9950286153372E-2</c:v>
                </c:pt>
                <c:pt idx="94">
                  <c:v>1.9946932484755001E-2</c:v>
                </c:pt>
                <c:pt idx="95">
                  <c:v>1.9943646594474999E-2</c:v>
                </c:pt>
                <c:pt idx="96">
                  <c:v>1.9940426447356999E-2</c:v>
                </c:pt>
                <c:pt idx="97">
                  <c:v>1.9937270088938999E-2</c:v>
                </c:pt>
                <c:pt idx="98">
                  <c:v>1.9934175641506E-2</c:v>
                </c:pt>
                <c:pt idx="99">
                  <c:v>1.9931141300356999E-2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Sheet1!$E$1</c:f>
              <c:strCache>
                <c:ptCount val="1"/>
                <c:pt idx="0">
                  <c:v>D3 [m]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Sheet1!$E$3:$E$102</c:f>
              <c:numCache>
                <c:formatCode>General</c:formatCode>
                <c:ptCount val="100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  <c:pt idx="10">
                  <c:v>110000</c:v>
                </c:pt>
                <c:pt idx="11">
                  <c:v>120000</c:v>
                </c:pt>
                <c:pt idx="12">
                  <c:v>130000</c:v>
                </c:pt>
                <c:pt idx="13">
                  <c:v>140000</c:v>
                </c:pt>
                <c:pt idx="14">
                  <c:v>150000</c:v>
                </c:pt>
                <c:pt idx="15">
                  <c:v>160000</c:v>
                </c:pt>
                <c:pt idx="16">
                  <c:v>170000</c:v>
                </c:pt>
                <c:pt idx="17">
                  <c:v>180000</c:v>
                </c:pt>
                <c:pt idx="18">
                  <c:v>190000</c:v>
                </c:pt>
                <c:pt idx="19">
                  <c:v>200000</c:v>
                </c:pt>
                <c:pt idx="20">
                  <c:v>210000</c:v>
                </c:pt>
                <c:pt idx="21">
                  <c:v>220000</c:v>
                </c:pt>
                <c:pt idx="22">
                  <c:v>230000</c:v>
                </c:pt>
                <c:pt idx="23">
                  <c:v>240000</c:v>
                </c:pt>
                <c:pt idx="24">
                  <c:v>250000</c:v>
                </c:pt>
                <c:pt idx="25">
                  <c:v>260000</c:v>
                </c:pt>
                <c:pt idx="26">
                  <c:v>270000</c:v>
                </c:pt>
                <c:pt idx="27">
                  <c:v>280000</c:v>
                </c:pt>
                <c:pt idx="28">
                  <c:v>290000</c:v>
                </c:pt>
                <c:pt idx="29">
                  <c:v>300000</c:v>
                </c:pt>
                <c:pt idx="30">
                  <c:v>310000</c:v>
                </c:pt>
                <c:pt idx="31">
                  <c:v>320000</c:v>
                </c:pt>
                <c:pt idx="32">
                  <c:v>330000</c:v>
                </c:pt>
                <c:pt idx="33">
                  <c:v>340000</c:v>
                </c:pt>
                <c:pt idx="34">
                  <c:v>350000</c:v>
                </c:pt>
                <c:pt idx="35">
                  <c:v>360000</c:v>
                </c:pt>
                <c:pt idx="36">
                  <c:v>370000</c:v>
                </c:pt>
                <c:pt idx="37">
                  <c:v>380000</c:v>
                </c:pt>
                <c:pt idx="38">
                  <c:v>390000</c:v>
                </c:pt>
                <c:pt idx="39">
                  <c:v>400000</c:v>
                </c:pt>
                <c:pt idx="40">
                  <c:v>410000</c:v>
                </c:pt>
                <c:pt idx="41">
                  <c:v>420000</c:v>
                </c:pt>
                <c:pt idx="42">
                  <c:v>430000</c:v>
                </c:pt>
                <c:pt idx="43">
                  <c:v>440000</c:v>
                </c:pt>
                <c:pt idx="44">
                  <c:v>450000</c:v>
                </c:pt>
                <c:pt idx="45">
                  <c:v>460000</c:v>
                </c:pt>
                <c:pt idx="46">
                  <c:v>470000</c:v>
                </c:pt>
                <c:pt idx="47">
                  <c:v>480000</c:v>
                </c:pt>
                <c:pt idx="48">
                  <c:v>490000</c:v>
                </c:pt>
                <c:pt idx="49">
                  <c:v>500000</c:v>
                </c:pt>
                <c:pt idx="50">
                  <c:v>510000</c:v>
                </c:pt>
                <c:pt idx="51">
                  <c:v>520000</c:v>
                </c:pt>
                <c:pt idx="52">
                  <c:v>530000</c:v>
                </c:pt>
                <c:pt idx="53">
                  <c:v>540000</c:v>
                </c:pt>
                <c:pt idx="54">
                  <c:v>550000</c:v>
                </c:pt>
                <c:pt idx="55">
                  <c:v>560000</c:v>
                </c:pt>
                <c:pt idx="56">
                  <c:v>570000</c:v>
                </c:pt>
                <c:pt idx="57">
                  <c:v>580000</c:v>
                </c:pt>
                <c:pt idx="58">
                  <c:v>590000</c:v>
                </c:pt>
                <c:pt idx="59">
                  <c:v>600000</c:v>
                </c:pt>
                <c:pt idx="60">
                  <c:v>610000</c:v>
                </c:pt>
                <c:pt idx="61">
                  <c:v>620000</c:v>
                </c:pt>
                <c:pt idx="62">
                  <c:v>630000</c:v>
                </c:pt>
                <c:pt idx="63">
                  <c:v>640000</c:v>
                </c:pt>
                <c:pt idx="64">
                  <c:v>650000</c:v>
                </c:pt>
                <c:pt idx="65">
                  <c:v>660000</c:v>
                </c:pt>
                <c:pt idx="66">
                  <c:v>670000</c:v>
                </c:pt>
                <c:pt idx="67">
                  <c:v>680000</c:v>
                </c:pt>
                <c:pt idx="68">
                  <c:v>690000</c:v>
                </c:pt>
                <c:pt idx="69">
                  <c:v>700000</c:v>
                </c:pt>
                <c:pt idx="70">
                  <c:v>710000</c:v>
                </c:pt>
                <c:pt idx="71">
                  <c:v>720000</c:v>
                </c:pt>
                <c:pt idx="72">
                  <c:v>730000</c:v>
                </c:pt>
                <c:pt idx="73">
                  <c:v>740000</c:v>
                </c:pt>
                <c:pt idx="74">
                  <c:v>750000</c:v>
                </c:pt>
                <c:pt idx="75">
                  <c:v>760000</c:v>
                </c:pt>
                <c:pt idx="76">
                  <c:v>770000</c:v>
                </c:pt>
                <c:pt idx="77">
                  <c:v>780000</c:v>
                </c:pt>
                <c:pt idx="78">
                  <c:v>790000</c:v>
                </c:pt>
                <c:pt idx="79">
                  <c:v>800000</c:v>
                </c:pt>
                <c:pt idx="80">
                  <c:v>810000</c:v>
                </c:pt>
                <c:pt idx="81">
                  <c:v>820000</c:v>
                </c:pt>
                <c:pt idx="82">
                  <c:v>830000</c:v>
                </c:pt>
                <c:pt idx="83">
                  <c:v>840000</c:v>
                </c:pt>
                <c:pt idx="84">
                  <c:v>850000</c:v>
                </c:pt>
                <c:pt idx="85">
                  <c:v>860000</c:v>
                </c:pt>
                <c:pt idx="86">
                  <c:v>870000</c:v>
                </c:pt>
                <c:pt idx="87">
                  <c:v>880000</c:v>
                </c:pt>
                <c:pt idx="88">
                  <c:v>890000</c:v>
                </c:pt>
                <c:pt idx="89">
                  <c:v>900000</c:v>
                </c:pt>
                <c:pt idx="90">
                  <c:v>910000</c:v>
                </c:pt>
                <c:pt idx="91">
                  <c:v>920000</c:v>
                </c:pt>
                <c:pt idx="92">
                  <c:v>930000</c:v>
                </c:pt>
                <c:pt idx="93">
                  <c:v>940000</c:v>
                </c:pt>
                <c:pt idx="94">
                  <c:v>950000</c:v>
                </c:pt>
                <c:pt idx="95">
                  <c:v>960000</c:v>
                </c:pt>
                <c:pt idx="96">
                  <c:v>970000</c:v>
                </c:pt>
                <c:pt idx="97">
                  <c:v>980000</c:v>
                </c:pt>
                <c:pt idx="98">
                  <c:v>990000</c:v>
                </c:pt>
                <c:pt idx="99">
                  <c:v>1000000</c:v>
                </c:pt>
              </c:numCache>
            </c:numRef>
          </c:xVal>
          <c:yVal>
            <c:numRef>
              <c:f>Sheet1!$F$3:$F$102</c:f>
              <c:numCache>
                <c:formatCode>General</c:formatCode>
                <c:ptCount val="100"/>
                <c:pt idx="0">
                  <c:v>3.2135721333193999E-2</c:v>
                </c:pt>
                <c:pt idx="1">
                  <c:v>2.7615341148962001E-2</c:v>
                </c:pt>
                <c:pt idx="2">
                  <c:v>2.5570485893061001E-2</c:v>
                </c:pt>
                <c:pt idx="3">
                  <c:v>2.4366547929357999E-2</c:v>
                </c:pt>
                <c:pt idx="4">
                  <c:v>2.3549125932757001E-2</c:v>
                </c:pt>
                <c:pt idx="5">
                  <c:v>2.2952410257704E-2</c:v>
                </c:pt>
                <c:pt idx="6">
                  <c:v>2.2495544576761999E-2</c:v>
                </c:pt>
                <c:pt idx="7">
                  <c:v>2.2133070042480999E-2</c:v>
                </c:pt>
                <c:pt idx="8">
                  <c:v>2.183765403827E-2</c:v>
                </c:pt>
                <c:pt idx="9">
                  <c:v>2.1591773038617E-2</c:v>
                </c:pt>
                <c:pt idx="10">
                  <c:v>2.1383624324479999E-2</c:v>
                </c:pt>
                <c:pt idx="11">
                  <c:v>2.1204940926661999E-2</c:v>
                </c:pt>
                <c:pt idx="12">
                  <c:v>2.1049744893167001E-2</c:v>
                </c:pt>
                <c:pt idx="13">
                  <c:v>2.0913597528097998E-2</c:v>
                </c:pt>
                <c:pt idx="14">
                  <c:v>2.0793128550922999E-2</c:v>
                </c:pt>
                <c:pt idx="15">
                  <c:v>2.0685729483717E-2</c:v>
                </c:pt>
                <c:pt idx="16">
                  <c:v>2.0589347718092E-2</c:v>
                </c:pt>
                <c:pt idx="17">
                  <c:v>2.0487203721938001E-2</c:v>
                </c:pt>
                <c:pt idx="18">
                  <c:v>2.041005030368E-2</c:v>
                </c:pt>
                <c:pt idx="19">
                  <c:v>2.0339883844045E-2</c:v>
                </c:pt>
                <c:pt idx="20">
                  <c:v>2.0275792050024999E-2</c:v>
                </c:pt>
                <c:pt idx="21">
                  <c:v>2.0217015481979E-2</c:v>
                </c:pt>
                <c:pt idx="22">
                  <c:v>2.0162916709139E-2</c:v>
                </c:pt>
                <c:pt idx="23">
                  <c:v>2.011295666919E-2</c:v>
                </c:pt>
                <c:pt idx="24">
                  <c:v>2.0081364823689E-2</c:v>
                </c:pt>
                <c:pt idx="25">
                  <c:v>2.0028969856161E-2</c:v>
                </c:pt>
                <c:pt idx="26">
                  <c:v>1.9983057666047001E-2</c:v>
                </c:pt>
                <c:pt idx="27">
                  <c:v>1.9944290670061E-2</c:v>
                </c:pt>
                <c:pt idx="28">
                  <c:v>1.9907941716943E-2</c:v>
                </c:pt>
                <c:pt idx="29">
                  <c:v>1.9873790199090999E-2</c:v>
                </c:pt>
                <c:pt idx="30">
                  <c:v>1.9841641681651E-2</c:v>
                </c:pt>
                <c:pt idx="31">
                  <c:v>1.9811324116291999E-2</c:v>
                </c:pt>
                <c:pt idx="32">
                  <c:v>1.9782684696284001E-2</c:v>
                </c:pt>
                <c:pt idx="33">
                  <c:v>1.9755587229193999E-2</c:v>
                </c:pt>
                <c:pt idx="34">
                  <c:v>1.9729909930139001E-2</c:v>
                </c:pt>
                <c:pt idx="35">
                  <c:v>1.9705543558850999E-2</c:v>
                </c:pt>
                <c:pt idx="36">
                  <c:v>1.9682389839451E-2</c:v>
                </c:pt>
                <c:pt idx="37">
                  <c:v>1.9660360113964999E-2</c:v>
                </c:pt>
                <c:pt idx="38">
                  <c:v>1.9639374190109998E-2</c:v>
                </c:pt>
                <c:pt idx="39">
                  <c:v>1.9619359351316999E-2</c:v>
                </c:pt>
                <c:pt idx="40">
                  <c:v>1.9600249502887999E-2</c:v>
                </c:pt>
                <c:pt idx="41">
                  <c:v>1.9581984432886002E-2</c:v>
                </c:pt>
                <c:pt idx="42">
                  <c:v>1.9564509170105E-2</c:v>
                </c:pt>
                <c:pt idx="43">
                  <c:v>1.9547773424545001E-2</c:v>
                </c:pt>
                <c:pt idx="44">
                  <c:v>1.9531731098243001E-2</c:v>
                </c:pt>
                <c:pt idx="45">
                  <c:v>1.9516339856330001E-2</c:v>
                </c:pt>
                <c:pt idx="46">
                  <c:v>1.9501560749819999E-2</c:v>
                </c:pt>
                <c:pt idx="47">
                  <c:v>1.9487357882983999E-2</c:v>
                </c:pt>
                <c:pt idx="48">
                  <c:v>1.9473698119252002E-2</c:v>
                </c:pt>
                <c:pt idx="49">
                  <c:v>1.9460550820546998E-2</c:v>
                </c:pt>
                <c:pt idx="50">
                  <c:v>1.9447887615676E-2</c:v>
                </c:pt>
                <c:pt idx="51">
                  <c:v>1.9437847717324999E-2</c:v>
                </c:pt>
                <c:pt idx="52">
                  <c:v>1.9426164150093E-2</c:v>
                </c:pt>
                <c:pt idx="53">
                  <c:v>1.9414889682134999E-2</c:v>
                </c:pt>
                <c:pt idx="54">
                  <c:v>1.9404003148469001E-2</c:v>
                </c:pt>
                <c:pt idx="55">
                  <c:v>1.9393484822340001E-2</c:v>
                </c:pt>
                <c:pt idx="56">
                  <c:v>1.9383316294867E-2</c:v>
                </c:pt>
                <c:pt idx="57">
                  <c:v>1.9373480366594E-2</c:v>
                </c:pt>
                <c:pt idx="58">
                  <c:v>1.9363960949594999E-2</c:v>
                </c:pt>
                <c:pt idx="59">
                  <c:v>1.9354742978951001E-2</c:v>
                </c:pt>
                <c:pt idx="60">
                  <c:v>1.9345812332573001E-2</c:v>
                </c:pt>
                <c:pt idx="61">
                  <c:v>1.9337155758457E-2</c:v>
                </c:pt>
                <c:pt idx="62">
                  <c:v>1.9328760808578999E-2</c:v>
                </c:pt>
                <c:pt idx="63">
                  <c:v>1.9320615778746001E-2</c:v>
                </c:pt>
                <c:pt idx="64">
                  <c:v>1.9312709653762999E-2</c:v>
                </c:pt>
                <c:pt idx="65">
                  <c:v>1.9305032057397999E-2</c:v>
                </c:pt>
                <c:pt idx="66">
                  <c:v>1.9297573206643E-2</c:v>
                </c:pt>
                <c:pt idx="67">
                  <c:v>1.9290323869858999E-2</c:v>
                </c:pt>
                <c:pt idx="68">
                  <c:v>1.9283275328414999E-2</c:v>
                </c:pt>
                <c:pt idx="69">
                  <c:v>1.9276419341494998E-2</c:v>
                </c:pt>
                <c:pt idx="70">
                  <c:v>1.9269748113765001E-2</c:v>
                </c:pt>
                <c:pt idx="71">
                  <c:v>1.9263254265630001E-2</c:v>
                </c:pt>
                <c:pt idx="72">
                  <c:v>1.9256930805852002E-2</c:v>
                </c:pt>
                <c:pt idx="73">
                  <c:v>1.9250771106303001E-2</c:v>
                </c:pt>
                <c:pt idx="74">
                  <c:v>1.9244768878662999E-2</c:v>
                </c:pt>
                <c:pt idx="75">
                  <c:v>1.9238918152893001E-2</c:v>
                </c:pt>
                <c:pt idx="76">
                  <c:v>1.923321325733E-2</c:v>
                </c:pt>
                <c:pt idx="77">
                  <c:v>1.9227648800251001E-2</c:v>
                </c:pt>
                <c:pt idx="78">
                  <c:v>1.9222219652796E-2</c:v>
                </c:pt>
                <c:pt idx="79">
                  <c:v>1.9216920933124999E-2</c:v>
                </c:pt>
                <c:pt idx="80">
                  <c:v>1.9211747991702999E-2</c:v>
                </c:pt>
                <c:pt idx="81">
                  <c:v>1.9206696397636999E-2</c:v>
                </c:pt>
                <c:pt idx="82">
                  <c:v>1.9201761925953999E-2</c:v>
                </c:pt>
                <c:pt idx="83">
                  <c:v>1.9196940545768999E-2</c:v>
                </c:pt>
                <c:pt idx="84">
                  <c:v>1.9192228409254001E-2</c:v>
                </c:pt>
                <c:pt idx="85">
                  <c:v>1.9187621841351001E-2</c:v>
                </c:pt>
                <c:pt idx="86">
                  <c:v>1.9183117330177999E-2</c:v>
                </c:pt>
                <c:pt idx="87">
                  <c:v>1.9178711518059E-2</c:v>
                </c:pt>
                <c:pt idx="88">
                  <c:v>1.9174401193149001E-2</c:v>
                </c:pt>
                <c:pt idx="89">
                  <c:v>1.9170183281591001E-2</c:v>
                </c:pt>
                <c:pt idx="90">
                  <c:v>1.916605484018E-2</c:v>
                </c:pt>
                <c:pt idx="91">
                  <c:v>1.9162013049490001E-2</c:v>
                </c:pt>
                <c:pt idx="92">
                  <c:v>1.9158055207425001E-2</c:v>
                </c:pt>
                <c:pt idx="93">
                  <c:v>1.9154178723178001E-2</c:v>
                </c:pt>
                <c:pt idx="94">
                  <c:v>1.9150381111550999E-2</c:v>
                </c:pt>
                <c:pt idx="95">
                  <c:v>1.9146659987628E-2</c:v>
                </c:pt>
                <c:pt idx="96">
                  <c:v>1.9143013061761999E-2</c:v>
                </c:pt>
                <c:pt idx="97">
                  <c:v>1.9139438134860999E-2</c:v>
                </c:pt>
                <c:pt idx="98">
                  <c:v>1.9135933093950001E-2</c:v>
                </c:pt>
                <c:pt idx="99">
                  <c:v>1.9132495907997E-2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Sheet1!$G$1</c:f>
              <c:strCache>
                <c:ptCount val="1"/>
                <c:pt idx="0">
                  <c:v>D4 [m]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Sheet1!$G$3:$G$102</c:f>
              <c:numCache>
                <c:formatCode>General</c:formatCode>
                <c:ptCount val="100"/>
                <c:pt idx="0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  <c:pt idx="10">
                  <c:v>110000</c:v>
                </c:pt>
                <c:pt idx="11">
                  <c:v>120000</c:v>
                </c:pt>
                <c:pt idx="12">
                  <c:v>130000</c:v>
                </c:pt>
                <c:pt idx="13">
                  <c:v>140000</c:v>
                </c:pt>
                <c:pt idx="14">
                  <c:v>150000</c:v>
                </c:pt>
                <c:pt idx="15">
                  <c:v>160000</c:v>
                </c:pt>
                <c:pt idx="16">
                  <c:v>170000</c:v>
                </c:pt>
                <c:pt idx="17">
                  <c:v>180000</c:v>
                </c:pt>
                <c:pt idx="18">
                  <c:v>190000</c:v>
                </c:pt>
                <c:pt idx="19">
                  <c:v>200000</c:v>
                </c:pt>
                <c:pt idx="20">
                  <c:v>210000</c:v>
                </c:pt>
                <c:pt idx="21">
                  <c:v>220000</c:v>
                </c:pt>
                <c:pt idx="22">
                  <c:v>230000</c:v>
                </c:pt>
                <c:pt idx="23">
                  <c:v>240000</c:v>
                </c:pt>
                <c:pt idx="24">
                  <c:v>250000</c:v>
                </c:pt>
                <c:pt idx="25">
                  <c:v>260000</c:v>
                </c:pt>
                <c:pt idx="26">
                  <c:v>270000</c:v>
                </c:pt>
                <c:pt idx="27">
                  <c:v>280000</c:v>
                </c:pt>
                <c:pt idx="28">
                  <c:v>290000</c:v>
                </c:pt>
                <c:pt idx="29">
                  <c:v>300000</c:v>
                </c:pt>
                <c:pt idx="30">
                  <c:v>310000</c:v>
                </c:pt>
                <c:pt idx="31">
                  <c:v>320000</c:v>
                </c:pt>
                <c:pt idx="32">
                  <c:v>330000</c:v>
                </c:pt>
                <c:pt idx="33">
                  <c:v>340000</c:v>
                </c:pt>
                <c:pt idx="34">
                  <c:v>350000</c:v>
                </c:pt>
                <c:pt idx="35">
                  <c:v>360000</c:v>
                </c:pt>
                <c:pt idx="36">
                  <c:v>370000</c:v>
                </c:pt>
                <c:pt idx="37">
                  <c:v>380000</c:v>
                </c:pt>
                <c:pt idx="38">
                  <c:v>390000</c:v>
                </c:pt>
                <c:pt idx="39">
                  <c:v>400000</c:v>
                </c:pt>
                <c:pt idx="40">
                  <c:v>410000</c:v>
                </c:pt>
                <c:pt idx="41">
                  <c:v>420000</c:v>
                </c:pt>
                <c:pt idx="42">
                  <c:v>430000</c:v>
                </c:pt>
                <c:pt idx="43">
                  <c:v>440000</c:v>
                </c:pt>
                <c:pt idx="44">
                  <c:v>450000</c:v>
                </c:pt>
                <c:pt idx="45">
                  <c:v>460000</c:v>
                </c:pt>
                <c:pt idx="46">
                  <c:v>470000</c:v>
                </c:pt>
                <c:pt idx="47">
                  <c:v>480000</c:v>
                </c:pt>
                <c:pt idx="48">
                  <c:v>490000</c:v>
                </c:pt>
                <c:pt idx="49">
                  <c:v>500000</c:v>
                </c:pt>
                <c:pt idx="50">
                  <c:v>510000</c:v>
                </c:pt>
                <c:pt idx="51">
                  <c:v>520000</c:v>
                </c:pt>
                <c:pt idx="52">
                  <c:v>530000</c:v>
                </c:pt>
                <c:pt idx="53">
                  <c:v>540000</c:v>
                </c:pt>
                <c:pt idx="54">
                  <c:v>550000</c:v>
                </c:pt>
                <c:pt idx="55">
                  <c:v>560000</c:v>
                </c:pt>
                <c:pt idx="56">
                  <c:v>570000</c:v>
                </c:pt>
                <c:pt idx="57">
                  <c:v>580000</c:v>
                </c:pt>
                <c:pt idx="58">
                  <c:v>590000</c:v>
                </c:pt>
                <c:pt idx="59">
                  <c:v>600000</c:v>
                </c:pt>
                <c:pt idx="60">
                  <c:v>610000</c:v>
                </c:pt>
                <c:pt idx="61">
                  <c:v>620000</c:v>
                </c:pt>
                <c:pt idx="62">
                  <c:v>630000</c:v>
                </c:pt>
                <c:pt idx="63">
                  <c:v>640000</c:v>
                </c:pt>
                <c:pt idx="64">
                  <c:v>650000</c:v>
                </c:pt>
                <c:pt idx="65">
                  <c:v>660000</c:v>
                </c:pt>
                <c:pt idx="66">
                  <c:v>670000</c:v>
                </c:pt>
                <c:pt idx="67">
                  <c:v>680000</c:v>
                </c:pt>
                <c:pt idx="68">
                  <c:v>690000</c:v>
                </c:pt>
                <c:pt idx="69">
                  <c:v>700000</c:v>
                </c:pt>
                <c:pt idx="70">
                  <c:v>710000</c:v>
                </c:pt>
                <c:pt idx="71">
                  <c:v>720000</c:v>
                </c:pt>
                <c:pt idx="72">
                  <c:v>730000</c:v>
                </c:pt>
                <c:pt idx="73">
                  <c:v>740000</c:v>
                </c:pt>
                <c:pt idx="74">
                  <c:v>750000</c:v>
                </c:pt>
                <c:pt idx="75">
                  <c:v>760000</c:v>
                </c:pt>
                <c:pt idx="76">
                  <c:v>770000</c:v>
                </c:pt>
                <c:pt idx="77">
                  <c:v>780000</c:v>
                </c:pt>
                <c:pt idx="78">
                  <c:v>790000</c:v>
                </c:pt>
                <c:pt idx="79">
                  <c:v>800000</c:v>
                </c:pt>
                <c:pt idx="80">
                  <c:v>810000</c:v>
                </c:pt>
                <c:pt idx="81">
                  <c:v>820000</c:v>
                </c:pt>
                <c:pt idx="82">
                  <c:v>830000</c:v>
                </c:pt>
                <c:pt idx="83">
                  <c:v>840000</c:v>
                </c:pt>
                <c:pt idx="84">
                  <c:v>850000</c:v>
                </c:pt>
                <c:pt idx="85">
                  <c:v>860000</c:v>
                </c:pt>
                <c:pt idx="86">
                  <c:v>870000</c:v>
                </c:pt>
                <c:pt idx="87">
                  <c:v>880000</c:v>
                </c:pt>
                <c:pt idx="88">
                  <c:v>890000</c:v>
                </c:pt>
                <c:pt idx="89">
                  <c:v>900000</c:v>
                </c:pt>
                <c:pt idx="90">
                  <c:v>910000</c:v>
                </c:pt>
                <c:pt idx="91">
                  <c:v>920000</c:v>
                </c:pt>
                <c:pt idx="92">
                  <c:v>930000</c:v>
                </c:pt>
                <c:pt idx="93">
                  <c:v>940000</c:v>
                </c:pt>
                <c:pt idx="94">
                  <c:v>950000</c:v>
                </c:pt>
                <c:pt idx="95">
                  <c:v>960000</c:v>
                </c:pt>
                <c:pt idx="96">
                  <c:v>970000</c:v>
                </c:pt>
                <c:pt idx="97">
                  <c:v>980000</c:v>
                </c:pt>
                <c:pt idx="98">
                  <c:v>990000</c:v>
                </c:pt>
                <c:pt idx="99">
                  <c:v>1000000</c:v>
                </c:pt>
              </c:numCache>
            </c:numRef>
          </c:xVal>
          <c:yVal>
            <c:numRef>
              <c:f>Sheet1!$H$3:$H$102</c:f>
              <c:numCache>
                <c:formatCode>General</c:formatCode>
                <c:ptCount val="100"/>
                <c:pt idx="0">
                  <c:v>3.1960895835765002E-2</c:v>
                </c:pt>
                <c:pt idx="1">
                  <c:v>2.7378924469713E-2</c:v>
                </c:pt>
                <c:pt idx="2">
                  <c:v>2.5293485306677001E-2</c:v>
                </c:pt>
                <c:pt idx="3">
                  <c:v>2.4053089446309999E-2</c:v>
                </c:pt>
                <c:pt idx="4">
                  <c:v>2.3206097237892E-2</c:v>
                </c:pt>
                <c:pt idx="5">
                  <c:v>2.2585972829299999E-2</c:v>
                </c:pt>
                <c:pt idx="6">
                  <c:v>2.2109041915350999E-2</c:v>
                </c:pt>
                <c:pt idx="7">
                  <c:v>2.1729087155504999E-2</c:v>
                </c:pt>
                <c:pt idx="8">
                  <c:v>2.1418252350746E-2</c:v>
                </c:pt>
                <c:pt idx="9">
                  <c:v>2.1158635322710999E-2</c:v>
                </c:pt>
                <c:pt idx="10">
                  <c:v>2.0938149629256001E-2</c:v>
                </c:pt>
                <c:pt idx="11">
                  <c:v>2.0748309704404E-2</c:v>
                </c:pt>
                <c:pt idx="12">
                  <c:v>2.0582965355602001E-2</c:v>
                </c:pt>
                <c:pt idx="13">
                  <c:v>2.0423941610916999E-2</c:v>
                </c:pt>
                <c:pt idx="14">
                  <c:v>2.0298244193991E-2</c:v>
                </c:pt>
                <c:pt idx="15">
                  <c:v>2.0186417368214998E-2</c:v>
                </c:pt>
                <c:pt idx="16">
                  <c:v>2.0086269809134E-2</c:v>
                </c:pt>
                <c:pt idx="17">
                  <c:v>1.9995914088419001E-2</c:v>
                </c:pt>
                <c:pt idx="18">
                  <c:v>1.9911181486621E-2</c:v>
                </c:pt>
                <c:pt idx="19">
                  <c:v>1.9833766700113001E-2</c:v>
                </c:pt>
                <c:pt idx="20">
                  <c:v>1.9762750012065001E-2</c:v>
                </c:pt>
                <c:pt idx="21">
                  <c:v>1.9697361132223999E-2</c:v>
                </c:pt>
                <c:pt idx="22">
                  <c:v>1.9636949786478002E-2</c:v>
                </c:pt>
                <c:pt idx="23">
                  <c:v>1.9580963037381001E-2</c:v>
                </c:pt>
                <c:pt idx="24">
                  <c:v>1.9528927594061999E-2</c:v>
                </c:pt>
                <c:pt idx="25">
                  <c:v>1.9480435869132999E-2</c:v>
                </c:pt>
                <c:pt idx="26">
                  <c:v>1.9437296435327E-2</c:v>
                </c:pt>
                <c:pt idx="27">
                  <c:v>1.9395204818467002E-2</c:v>
                </c:pt>
                <c:pt idx="28">
                  <c:v>1.9355726950675001E-2</c:v>
                </c:pt>
                <c:pt idx="29">
                  <c:v>1.9318624795770001E-2</c:v>
                </c:pt>
                <c:pt idx="30">
                  <c:v>1.9283688564182E-2</c:v>
                </c:pt>
                <c:pt idx="31">
                  <c:v>1.9250732619759001E-2</c:v>
                </c:pt>
                <c:pt idx="32">
                  <c:v>1.9219592081793999E-2</c:v>
                </c:pt>
                <c:pt idx="33">
                  <c:v>1.9190119987721001E-2</c:v>
                </c:pt>
                <c:pt idx="34">
                  <c:v>1.9162184910992999E-2</c:v>
                </c:pt>
                <c:pt idx="35">
                  <c:v>1.9135668950838E-2</c:v>
                </c:pt>
                <c:pt idx="36">
                  <c:v>1.9110466027607E-2</c:v>
                </c:pt>
                <c:pt idx="37">
                  <c:v>1.9086480430665999E-2</c:v>
                </c:pt>
                <c:pt idx="38">
                  <c:v>1.9063625576063999E-2</c:v>
                </c:pt>
                <c:pt idx="39">
                  <c:v>1.9041822939338E-2</c:v>
                </c:pt>
                <c:pt idx="40">
                  <c:v>1.9021001135200999E-2</c:v>
                </c:pt>
                <c:pt idx="41">
                  <c:v>1.9001095120989998E-2</c:v>
                </c:pt>
                <c:pt idx="42">
                  <c:v>1.8982045504812001E-2</c:v>
                </c:pt>
                <c:pt idx="43">
                  <c:v>1.8963797942630999E-2</c:v>
                </c:pt>
                <c:pt idx="44">
                  <c:v>1.8946302611190999E-2</c:v>
                </c:pt>
                <c:pt idx="45">
                  <c:v>1.8929513745844999E-2</c:v>
                </c:pt>
                <c:pt idx="46">
                  <c:v>1.8913389234130999E-2</c:v>
                </c:pt>
                <c:pt idx="47">
                  <c:v>1.8897890257367E-2</c:v>
                </c:pt>
                <c:pt idx="48">
                  <c:v>1.8882980973776001E-2</c:v>
                </c:pt>
                <c:pt idx="49">
                  <c:v>1.8868628237597999E-2</c:v>
                </c:pt>
                <c:pt idx="50">
                  <c:v>1.8854801349512999E-2</c:v>
                </c:pt>
                <c:pt idx="51">
                  <c:v>1.8841471834356999E-2</c:v>
                </c:pt>
                <c:pt idx="52">
                  <c:v>1.8828613242709E-2</c:v>
                </c:pt>
                <c:pt idx="53">
                  <c:v>1.8816200973397E-2</c:v>
                </c:pt>
                <c:pt idx="54">
                  <c:v>1.8804212114397E-2</c:v>
                </c:pt>
                <c:pt idx="55">
                  <c:v>1.8792625299921002E-2</c:v>
                </c:pt>
                <c:pt idx="56">
                  <c:v>1.8781420581818E-2</c:v>
                </c:pt>
                <c:pt idx="57">
                  <c:v>1.8770579313620001E-2</c:v>
                </c:pt>
                <c:pt idx="58">
                  <c:v>1.8760084045817998E-2</c:v>
                </c:pt>
                <c:pt idx="59">
                  <c:v>1.8749918431109999E-2</c:v>
                </c:pt>
                <c:pt idx="60">
                  <c:v>1.8740067138524E-2</c:v>
                </c:pt>
                <c:pt idx="61">
                  <c:v>1.873051577547E-2</c:v>
                </c:pt>
                <c:pt idx="62">
                  <c:v>1.8721250816870001E-2</c:v>
                </c:pt>
                <c:pt idx="63">
                  <c:v>1.8712259540627999E-2</c:v>
                </c:pt>
                <c:pt idx="64">
                  <c:v>1.8703529968784001E-2</c:v>
                </c:pt>
                <c:pt idx="65">
                  <c:v>1.8695050813784E-2</c:v>
                </c:pt>
                <c:pt idx="66">
                  <c:v>1.8686811429346001E-2</c:v>
                </c:pt>
                <c:pt idx="67">
                  <c:v>1.8678801765466001E-2</c:v>
                </c:pt>
                <c:pt idx="68">
                  <c:v>1.8671012327173001E-2</c:v>
                </c:pt>
                <c:pt idx="69">
                  <c:v>1.8663434136664998E-2</c:v>
                </c:pt>
                <c:pt idx="70">
                  <c:v>1.8656058698505E-2</c:v>
                </c:pt>
                <c:pt idx="71">
                  <c:v>1.8648877967600001E-2</c:v>
                </c:pt>
                <c:pt idx="72">
                  <c:v>1.8641884319696999E-2</c:v>
                </c:pt>
                <c:pt idx="73">
                  <c:v>1.8635070524176001E-2</c:v>
                </c:pt>
                <c:pt idx="74">
                  <c:v>1.8628429718927999E-2</c:v>
                </c:pt>
                <c:pt idx="75">
                  <c:v>1.8621955387134001E-2</c:v>
                </c:pt>
                <c:pt idx="76">
                  <c:v>1.8615641335787001E-2</c:v>
                </c:pt>
                <c:pt idx="77">
                  <c:v>1.8609481675791999E-2</c:v>
                </c:pt>
                <c:pt idx="78">
                  <c:v>1.8603470803521E-2</c:v>
                </c:pt>
                <c:pt idx="79">
                  <c:v>1.8597603383702001E-2</c:v>
                </c:pt>
                <c:pt idx="80">
                  <c:v>1.8591874333516001E-2</c:v>
                </c:pt>
                <c:pt idx="81">
                  <c:v>1.8586278807822001E-2</c:v>
                </c:pt>
                <c:pt idx="82">
                  <c:v>1.8580812185404E-2</c:v>
                </c:pt>
                <c:pt idx="83">
                  <c:v>1.8575470056166998E-2</c:v>
                </c:pt>
                <c:pt idx="84">
                  <c:v>1.8570248209198999E-2</c:v>
                </c:pt>
                <c:pt idx="85">
                  <c:v>1.8565142621636999E-2</c:v>
                </c:pt>
                <c:pt idx="86">
                  <c:v>1.8560149448269999E-2</c:v>
                </c:pt>
                <c:pt idx="87">
                  <c:v>1.8555265011835E-2</c:v>
                </c:pt>
                <c:pt idx="88">
                  <c:v>1.8550485793924001E-2</c:v>
                </c:pt>
                <c:pt idx="89">
                  <c:v>1.8545808426497001E-2</c:v>
                </c:pt>
                <c:pt idx="90">
                  <c:v>1.8541229683920999E-2</c:v>
                </c:pt>
                <c:pt idx="91">
                  <c:v>1.8536746475509999E-2</c:v>
                </c:pt>
                <c:pt idx="92">
                  <c:v>1.8532355838538E-2</c:v>
                </c:pt>
                <c:pt idx="93">
                  <c:v>1.8528054931675999E-2</c:v>
                </c:pt>
                <c:pt idx="94">
                  <c:v>1.8523841028828002E-2</c:v>
                </c:pt>
                <c:pt idx="95">
                  <c:v>1.8519711513345E-2</c:v>
                </c:pt>
                <c:pt idx="96">
                  <c:v>1.8515663872579E-2</c:v>
                </c:pt>
                <c:pt idx="97">
                  <c:v>1.8511695692760999E-2</c:v>
                </c:pt>
                <c:pt idx="98">
                  <c:v>1.8507804654181999E-2</c:v>
                </c:pt>
                <c:pt idx="99">
                  <c:v>1.8503988526646999E-2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304040"/>
        <c:axId val="167304432"/>
      </c:scatterChart>
      <c:valAx>
        <c:axId val="167304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Reynolds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7304432"/>
        <c:crosses val="autoZero"/>
        <c:crossBetween val="midCat"/>
      </c:valAx>
      <c:valAx>
        <c:axId val="167304432"/>
        <c:scaling>
          <c:orientation val="minMax"/>
          <c:min val="1.5000000000000003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Colerbrook [f]</a:t>
                </a:r>
              </a:p>
            </c:rich>
          </c:tx>
          <c:layout>
            <c:manualLayout>
              <c:xMode val="edge"/>
              <c:yMode val="edge"/>
              <c:x val="2.8049335629921259E-2"/>
              <c:y val="0.367394884462971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7304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818733595800524"/>
          <c:y val="0.20506816856226304"/>
          <c:w val="0.16014599737532809"/>
          <c:h val="0.312502187226596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18</xdr:col>
      <xdr:colOff>38100</xdr:colOff>
      <xdr:row>22</xdr:row>
      <xdr:rowOff>45720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abSelected="1" workbookViewId="0">
      <selection activeCell="K6" sqref="K6:R22"/>
    </sheetView>
  </sheetViews>
  <sheetFormatPr defaultRowHeight="14.4" x14ac:dyDescent="0.3"/>
  <sheetData>
    <row r="1" spans="1:12" x14ac:dyDescent="0.3">
      <c r="A1" t="s">
        <v>0</v>
      </c>
      <c r="C1" t="s">
        <v>1</v>
      </c>
      <c r="E1" t="s">
        <v>2</v>
      </c>
      <c r="G1" t="s">
        <v>3</v>
      </c>
    </row>
    <row r="3" spans="1:12" x14ac:dyDescent="0.3">
      <c r="A3">
        <f>10000</f>
        <v>10000</v>
      </c>
      <c r="B3">
        <f>0.032737867450969</f>
        <v>3.2737867450969002E-2</v>
      </c>
      <c r="C3">
        <f>10000</f>
        <v>10000</v>
      </c>
      <c r="D3">
        <f>0.032378365528317</f>
        <v>3.2378365528317E-2</v>
      </c>
      <c r="E3">
        <f>10000</f>
        <v>10000</v>
      </c>
      <c r="F3">
        <f>0.032135721333194</f>
        <v>3.2135721333193999E-2</v>
      </c>
      <c r="G3">
        <f>10000</f>
        <v>10000</v>
      </c>
      <c r="H3">
        <f>0.031960895835765</f>
        <v>3.1960895835765002E-2</v>
      </c>
    </row>
    <row r="4" spans="1:12" x14ac:dyDescent="0.3">
      <c r="A4">
        <f>20000</f>
        <v>20000</v>
      </c>
      <c r="B4">
        <f>0.028418223074169</f>
        <v>2.8418223074169E-2</v>
      </c>
      <c r="C4">
        <f>20000</f>
        <v>20000</v>
      </c>
      <c r="D4">
        <f>0.02794093825829</f>
        <v>2.7940938258289999E-2</v>
      </c>
      <c r="E4">
        <f>20000</f>
        <v>20000</v>
      </c>
      <c r="F4">
        <f>0.027615341148962</f>
        <v>2.7615341148962001E-2</v>
      </c>
      <c r="G4">
        <f>20000</f>
        <v>20000</v>
      </c>
      <c r="H4">
        <f>0.027378924469713</f>
        <v>2.7378924469713E-2</v>
      </c>
    </row>
    <row r="5" spans="1:12" x14ac:dyDescent="0.3">
      <c r="A5">
        <f>30000</f>
        <v>30000</v>
      </c>
      <c r="B5">
        <f>0.026522781248359</f>
        <v>2.6522781248358999E-2</v>
      </c>
      <c r="C5">
        <f>30000</f>
        <v>30000</v>
      </c>
      <c r="D5">
        <f>0.025964983874273</f>
        <v>2.5964983874273002E-2</v>
      </c>
      <c r="E5">
        <f>30000</f>
        <v>30000</v>
      </c>
      <c r="F5">
        <f>0.025570485893061</f>
        <v>2.5570485893061001E-2</v>
      </c>
      <c r="G5">
        <f>30000</f>
        <v>30000</v>
      </c>
      <c r="H5">
        <f>0.025293485306677</f>
        <v>2.5293485306677001E-2</v>
      </c>
    </row>
    <row r="6" spans="1:12" x14ac:dyDescent="0.3">
      <c r="A6">
        <f>40000</f>
        <v>40000</v>
      </c>
      <c r="B6">
        <f>0.025407744765462</f>
        <v>2.5407744765461999E-2</v>
      </c>
      <c r="C6">
        <f>40000</f>
        <v>40000</v>
      </c>
      <c r="D6">
        <f>0.024796682674159</f>
        <v>2.4796682674159E-2</v>
      </c>
      <c r="E6">
        <f>40000</f>
        <v>40000</v>
      </c>
      <c r="F6">
        <f>0.024366547929358</f>
        <v>2.4366547929357999E-2</v>
      </c>
      <c r="G6">
        <f>40000</f>
        <v>40000</v>
      </c>
      <c r="H6">
        <f>0.02405308944631</f>
        <v>2.4053089446309999E-2</v>
      </c>
    </row>
    <row r="7" spans="1:12" x14ac:dyDescent="0.3">
      <c r="A7">
        <f>50000</f>
        <v>50000</v>
      </c>
      <c r="B7">
        <f>0.024678517633199</f>
        <v>2.4678517633199001E-2</v>
      </c>
      <c r="C7">
        <f>50000</f>
        <v>50000</v>
      </c>
      <c r="D7">
        <f>0.024013508147028</f>
        <v>2.4013508147028E-2</v>
      </c>
      <c r="E7">
        <f>50000</f>
        <v>50000</v>
      </c>
      <c r="F7">
        <f>0.023549125932757</f>
        <v>2.3549125932757001E-2</v>
      </c>
      <c r="G7">
        <f>50000</f>
        <v>50000</v>
      </c>
      <c r="H7">
        <f>0.023206097237892</f>
        <v>2.3206097237892E-2</v>
      </c>
    </row>
    <row r="8" spans="1:12" x14ac:dyDescent="0.3">
      <c r="A8">
        <f>60000</f>
        <v>60000</v>
      </c>
      <c r="B8">
        <f>0.024150161292266</f>
        <v>2.4150161292265999E-2</v>
      </c>
      <c r="C8">
        <f>60000</f>
        <v>60000</v>
      </c>
      <c r="D8">
        <f>0.023446290735461</f>
        <v>2.3446290735460999E-2</v>
      </c>
      <c r="E8">
        <f>60000</f>
        <v>60000</v>
      </c>
      <c r="F8">
        <f>0.022952410257704</f>
        <v>2.2952410257704E-2</v>
      </c>
      <c r="G8">
        <f>60000</f>
        <v>60000</v>
      </c>
      <c r="H8">
        <f>0.0225859728293</f>
        <v>2.2585972829299999E-2</v>
      </c>
    </row>
    <row r="9" spans="1:12" x14ac:dyDescent="0.3">
      <c r="A9">
        <f>70000</f>
        <v>70000</v>
      </c>
      <c r="B9">
        <f>0.023750194277351</f>
        <v>2.3750194277350999E-2</v>
      </c>
      <c r="C9">
        <f>70000</f>
        <v>70000</v>
      </c>
      <c r="D9">
        <f>0.023014370414084</f>
        <v>2.3014370414083999E-2</v>
      </c>
      <c r="E9">
        <f>70000</f>
        <v>70000</v>
      </c>
      <c r="F9">
        <f>0.022495544576762</f>
        <v>2.2495544576761999E-2</v>
      </c>
      <c r="G9">
        <f>70000</f>
        <v>70000</v>
      </c>
      <c r="H9">
        <f>0.022109041915351</f>
        <v>2.2109041915350999E-2</v>
      </c>
    </row>
    <row r="10" spans="1:12" x14ac:dyDescent="0.3">
      <c r="A10">
        <f>80000</f>
        <v>80000</v>
      </c>
      <c r="B10">
        <f>0.023436278158423</f>
        <v>2.3436278158422998E-2</v>
      </c>
      <c r="C10">
        <f>80000</f>
        <v>80000</v>
      </c>
      <c r="D10">
        <f>0.022673361373133</f>
        <v>2.2673361373133E-2</v>
      </c>
      <c r="E10">
        <f>80000</f>
        <v>80000</v>
      </c>
      <c r="F10">
        <f>0.022133070042481</f>
        <v>2.2133070042480999E-2</v>
      </c>
      <c r="G10">
        <f>80000</f>
        <v>80000</v>
      </c>
      <c r="H10">
        <f>0.021729087155505</f>
        <v>2.1729087155504999E-2</v>
      </c>
    </row>
    <row r="11" spans="1:12" x14ac:dyDescent="0.3">
      <c r="A11">
        <f>90000</f>
        <v>90000</v>
      </c>
      <c r="B11">
        <f>0.023182902969728</f>
        <v>2.3182902969728001E-2</v>
      </c>
      <c r="C11">
        <f>90000</f>
        <v>90000</v>
      </c>
      <c r="D11">
        <f>0.02239666750645</f>
        <v>2.2396667506449999E-2</v>
      </c>
      <c r="E11">
        <f>90000</f>
        <v>90000</v>
      </c>
      <c r="F11">
        <f>0.02183765403827</f>
        <v>2.183765403827E-2</v>
      </c>
      <c r="G11">
        <f>90000</f>
        <v>90000</v>
      </c>
      <c r="H11">
        <f>0.021418252350746</f>
        <v>2.1418252350746E-2</v>
      </c>
    </row>
    <row r="12" spans="1:12" x14ac:dyDescent="0.3">
      <c r="A12">
        <f>100000</f>
        <v>100000</v>
      </c>
      <c r="B12">
        <f>0.02297384516804</f>
        <v>2.2973845168039998E-2</v>
      </c>
      <c r="C12">
        <f>100000</f>
        <v>100000</v>
      </c>
      <c r="D12">
        <f>0.022167294258419</f>
        <v>2.2167294258418999E-2</v>
      </c>
      <c r="E12">
        <f>100000</f>
        <v>100000</v>
      </c>
      <c r="F12">
        <f>0.021591773038617</f>
        <v>2.1591773038617E-2</v>
      </c>
      <c r="G12">
        <f>100000</f>
        <v>100000</v>
      </c>
      <c r="H12">
        <f>0.021158635322711</f>
        <v>2.1158635322710999E-2</v>
      </c>
    </row>
    <row r="13" spans="1:12" x14ac:dyDescent="0.3">
      <c r="A13">
        <f>110000</f>
        <v>110000</v>
      </c>
      <c r="B13">
        <f>0.022798261731858</f>
        <v>2.2798261731858002E-2</v>
      </c>
      <c r="C13">
        <f>110000</f>
        <v>110000</v>
      </c>
      <c r="D13">
        <f>0.021973832198701</f>
        <v>2.1973832198700999E-2</v>
      </c>
      <c r="E13">
        <f>110000</f>
        <v>110000</v>
      </c>
      <c r="F13">
        <f>0.02138362432448</f>
        <v>2.1383624324479999E-2</v>
      </c>
      <c r="G13">
        <f>110000</f>
        <v>110000</v>
      </c>
      <c r="H13">
        <f>0.020938149629256</f>
        <v>2.0938149629256001E-2</v>
      </c>
    </row>
    <row r="14" spans="1:12" x14ac:dyDescent="0.3">
      <c r="A14">
        <f>120000</f>
        <v>120000</v>
      </c>
      <c r="B14">
        <f>0.02264861381097</f>
        <v>2.2648613810970001E-2</v>
      </c>
      <c r="C14">
        <f>120000</f>
        <v>120000</v>
      </c>
      <c r="D14">
        <f>0.021808314862986</f>
        <v>2.1808314862986001E-2</v>
      </c>
      <c r="E14">
        <f>120000</f>
        <v>120000</v>
      </c>
      <c r="F14">
        <f>0.021204940926662</f>
        <v>2.1204940926661999E-2</v>
      </c>
      <c r="G14">
        <f>120000</f>
        <v>120000</v>
      </c>
      <c r="H14">
        <f>0.020748309704404</f>
        <v>2.0748309704404E-2</v>
      </c>
    </row>
    <row r="15" spans="1:12" x14ac:dyDescent="0.3">
      <c r="A15">
        <f>130000</f>
        <v>130000</v>
      </c>
      <c r="B15">
        <f>0.022519488314712</f>
        <v>2.2519488314712E-2</v>
      </c>
      <c r="C15">
        <f>130000</f>
        <v>130000</v>
      </c>
      <c r="D15">
        <f>0.021664999046916</f>
        <v>2.1664999046916E-2</v>
      </c>
      <c r="E15">
        <f>130000</f>
        <v>130000</v>
      </c>
      <c r="F15">
        <f>0.021049744893167</f>
        <v>2.1049744893167001E-2</v>
      </c>
      <c r="G15">
        <f>130000</f>
        <v>130000</v>
      </c>
      <c r="H15">
        <f>0.020582965355602</f>
        <v>2.0582965355602001E-2</v>
      </c>
      <c r="L15">
        <f ca="1">RAND()*1000</f>
        <v>208.35296615906728</v>
      </c>
    </row>
    <row r="16" spans="1:12" x14ac:dyDescent="0.3">
      <c r="A16">
        <f>140000</f>
        <v>140000</v>
      </c>
      <c r="B16">
        <f>0.022406892954792</f>
        <v>2.2406892954792E-2</v>
      </c>
      <c r="C16">
        <f>140000</f>
        <v>140000</v>
      </c>
      <c r="D16">
        <f>0.021539632824761</f>
        <v>2.1539632824760999E-2</v>
      </c>
      <c r="E16">
        <f>140000</f>
        <v>140000</v>
      </c>
      <c r="F16">
        <f>0.020913597528098</f>
        <v>2.0913597528097998E-2</v>
      </c>
      <c r="G16">
        <f>140000</f>
        <v>140000</v>
      </c>
      <c r="H16">
        <f>0.020423941610917</f>
        <v>2.0423941610916999E-2</v>
      </c>
    </row>
    <row r="17" spans="1:11" x14ac:dyDescent="0.3">
      <c r="A17">
        <f>150000</f>
        <v>150000</v>
      </c>
      <c r="B17">
        <f>0.022307815828644</f>
        <v>2.2307815828643999E-2</v>
      </c>
      <c r="C17">
        <f>150000</f>
        <v>150000</v>
      </c>
      <c r="D17">
        <f>0.021428996827137</f>
        <v>2.1428996827137E-2</v>
      </c>
      <c r="E17">
        <f>150000</f>
        <v>150000</v>
      </c>
      <c r="F17">
        <f>0.020793128550923</f>
        <v>2.0793128550922999E-2</v>
      </c>
      <c r="G17">
        <f>150000</f>
        <v>150000</v>
      </c>
      <c r="H17">
        <f>0.020298244193991</f>
        <v>2.0298244193991E-2</v>
      </c>
    </row>
    <row r="18" spans="1:11" x14ac:dyDescent="0.3">
      <c r="A18">
        <f>160000</f>
        <v>160000</v>
      </c>
      <c r="B18">
        <f>0.022219940076451</f>
        <v>2.2219940076450999E-2</v>
      </c>
      <c r="C18">
        <f>160000</f>
        <v>160000</v>
      </c>
      <c r="D18">
        <f>0.021330606135647</f>
        <v>2.1330606135646999E-2</v>
      </c>
      <c r="E18">
        <f>160000</f>
        <v>160000</v>
      </c>
      <c r="F18">
        <f>0.020685729483717</f>
        <v>2.0685729483717E-2</v>
      </c>
      <c r="G18">
        <f>160000</f>
        <v>160000</v>
      </c>
      <c r="H18">
        <f>0.020186417368215</f>
        <v>2.0186417368214998E-2</v>
      </c>
    </row>
    <row r="19" spans="1:11" x14ac:dyDescent="0.3">
      <c r="A19">
        <f>170000</f>
        <v>170000</v>
      </c>
      <c r="B19">
        <f>0.022141453189732</f>
        <v>2.2141453189731999E-2</v>
      </c>
      <c r="C19">
        <f>170000</f>
        <v>170000</v>
      </c>
      <c r="D19">
        <f>0.021242510473381</f>
        <v>2.1242510473381E-2</v>
      </c>
      <c r="E19">
        <f>170000</f>
        <v>170000</v>
      </c>
      <c r="F19">
        <f>0.020589347718092</f>
        <v>2.0589347718092E-2</v>
      </c>
      <c r="G19">
        <f>170000</f>
        <v>170000</v>
      </c>
      <c r="H19">
        <f>0.020086269809134</f>
        <v>2.0086269809134E-2</v>
      </c>
    </row>
    <row r="20" spans="1:11" x14ac:dyDescent="0.3">
      <c r="A20">
        <f>180000</f>
        <v>180000</v>
      </c>
      <c r="B20">
        <f>0.022070916121173</f>
        <v>2.2070916121173002E-2</v>
      </c>
      <c r="C20">
        <f>180000</f>
        <v>180000</v>
      </c>
      <c r="D20">
        <f>0.021163156661693</f>
        <v>2.1163156661693001E-2</v>
      </c>
      <c r="E20">
        <f>180000</f>
        <v>180000</v>
      </c>
      <c r="F20">
        <f>0.020487203721938</f>
        <v>2.0487203721938001E-2</v>
      </c>
      <c r="G20">
        <f>180000</f>
        <v>180000</v>
      </c>
      <c r="H20">
        <f>0.019995914088419</f>
        <v>1.9995914088419001E-2</v>
      </c>
    </row>
    <row r="21" spans="1:11" x14ac:dyDescent="0.3">
      <c r="A21">
        <f>190000</f>
        <v>190000</v>
      </c>
      <c r="B21">
        <f>0.022007171322594</f>
        <v>2.2007171322593999E-2</v>
      </c>
      <c r="C21">
        <f>190000</f>
        <v>190000</v>
      </c>
      <c r="D21">
        <f>0.021091291713923</f>
        <v>2.1091291713922999E-2</v>
      </c>
      <c r="E21">
        <f>190000</f>
        <v>190000</v>
      </c>
      <c r="F21">
        <f>0.02041005030368</f>
        <v>2.041005030368E-2</v>
      </c>
      <c r="G21">
        <f>190000</f>
        <v>190000</v>
      </c>
      <c r="H21">
        <f>0.019911181486621</f>
        <v>1.9911181486621E-2</v>
      </c>
    </row>
    <row r="22" spans="1:11" x14ac:dyDescent="0.3">
      <c r="A22">
        <f>200000</f>
        <v>200000</v>
      </c>
      <c r="B22">
        <f>0.021949276793843</f>
        <v>2.1949276793842998E-2</v>
      </c>
      <c r="C22">
        <f>200000</f>
        <v>200000</v>
      </c>
      <c r="D22">
        <f>0.021025893150245</f>
        <v>2.1025893150245001E-2</v>
      </c>
      <c r="E22">
        <f>200000</f>
        <v>200000</v>
      </c>
      <c r="F22">
        <f>0.020339883844045</f>
        <v>2.0339883844045E-2</v>
      </c>
      <c r="G22">
        <f>200000</f>
        <v>200000</v>
      </c>
      <c r="H22">
        <f>0.019833766700113</f>
        <v>1.9833766700113001E-2</v>
      </c>
    </row>
    <row r="23" spans="1:11" x14ac:dyDescent="0.3">
      <c r="A23">
        <f>210000</f>
        <v>210000</v>
      </c>
      <c r="B23">
        <f>0.02189645791654</f>
        <v>2.1896457916540001E-2</v>
      </c>
      <c r="C23">
        <f>210000</f>
        <v>210000</v>
      </c>
      <c r="D23">
        <f>0.020966117970723</f>
        <v>2.0966117970723001E-2</v>
      </c>
      <c r="E23">
        <f>210000</f>
        <v>210000</v>
      </c>
      <c r="F23">
        <f>0.020275792050025</f>
        <v>2.0275792050024999E-2</v>
      </c>
      <c r="G23">
        <f>210000</f>
        <v>210000</v>
      </c>
      <c r="H23">
        <f>0.019762750012065</f>
        <v>1.9762750012065001E-2</v>
      </c>
      <c r="K23">
        <f ca="1">RAND()*1000</f>
        <v>52.682705315215237</v>
      </c>
    </row>
    <row r="24" spans="1:11" x14ac:dyDescent="0.3">
      <c r="A24">
        <f>220000</f>
        <v>220000</v>
      </c>
      <c r="B24">
        <f>0.021848071699671</f>
        <v>2.1848071699670998E-2</v>
      </c>
      <c r="C24">
        <f>220000</f>
        <v>220000</v>
      </c>
      <c r="D24">
        <f>0.020911264681119</f>
        <v>2.0911264681119E-2</v>
      </c>
      <c r="E24">
        <f>220000</f>
        <v>220000</v>
      </c>
      <c r="F24">
        <f>0.020217015481979</f>
        <v>2.0217015481979E-2</v>
      </c>
      <c r="G24">
        <f>220000</f>
        <v>220000</v>
      </c>
      <c r="H24">
        <f>0.019697361132224</f>
        <v>1.9697361132223999E-2</v>
      </c>
    </row>
    <row r="25" spans="1:11" x14ac:dyDescent="0.3">
      <c r="A25">
        <f>230000</f>
        <v>230000</v>
      </c>
      <c r="B25">
        <f>0.021803579847508</f>
        <v>2.1803579847508001E-2</v>
      </c>
      <c r="C25">
        <f>230000</f>
        <v>230000</v>
      </c>
      <c r="D25">
        <f>0.020860744618387</f>
        <v>2.0860744618386998E-2</v>
      </c>
      <c r="E25">
        <f>230000</f>
        <v>230000</v>
      </c>
      <c r="F25">
        <f>0.020162916709139</f>
        <v>2.0162916709139E-2</v>
      </c>
      <c r="G25">
        <f>230000</f>
        <v>230000</v>
      </c>
      <c r="H25">
        <f>0.019636949786478</f>
        <v>1.9636949786478002E-2</v>
      </c>
    </row>
    <row r="26" spans="1:11" x14ac:dyDescent="0.3">
      <c r="A26">
        <f>240000</f>
        <v>240000</v>
      </c>
      <c r="B26">
        <f>0.021762528202781</f>
        <v>2.1762528202781E-2</v>
      </c>
      <c r="C26">
        <f>240000</f>
        <v>240000</v>
      </c>
      <c r="D26">
        <f>0.020814060011825</f>
        <v>2.0814060011825002E-2</v>
      </c>
      <c r="E26">
        <f>240000</f>
        <v>240000</v>
      </c>
      <c r="F26">
        <f>0.02011295666919</f>
        <v>2.011295666919E-2</v>
      </c>
      <c r="G26">
        <f>240000</f>
        <v>240000</v>
      </c>
      <c r="H26">
        <f>0.019580963037381</f>
        <v>1.9580963037381001E-2</v>
      </c>
    </row>
    <row r="27" spans="1:11" x14ac:dyDescent="0.3">
      <c r="A27">
        <f>250000</f>
        <v>250000</v>
      </c>
      <c r="B27">
        <f>0.021724530866188</f>
        <v>2.1724530866187999E-2</v>
      </c>
      <c r="C27">
        <f>250000</f>
        <v>250000</v>
      </c>
      <c r="D27">
        <f>0.020770786995955</f>
        <v>2.0770786995954998E-2</v>
      </c>
      <c r="E27">
        <f>250000</f>
        <v>250000</v>
      </c>
      <c r="F27">
        <f>0.020081364823689</f>
        <v>2.0081364823689E-2</v>
      </c>
      <c r="G27">
        <f>250000</f>
        <v>250000</v>
      </c>
      <c r="H27">
        <f>0.019528927594062</f>
        <v>1.9528927594061999E-2</v>
      </c>
    </row>
    <row r="28" spans="1:11" x14ac:dyDescent="0.3">
      <c r="A28">
        <f>260000</f>
        <v>260000</v>
      </c>
      <c r="B28">
        <f>0.021689257793034</f>
        <v>2.1689257793034E-2</v>
      </c>
      <c r="C28">
        <f>260000</f>
        <v>260000</v>
      </c>
      <c r="D28">
        <f>0.020730562313328</f>
        <v>2.0730562313328E-2</v>
      </c>
      <c r="E28">
        <f>260000</f>
        <v>260000</v>
      </c>
      <c r="F28">
        <f>0.020028969856161</f>
        <v>2.0028969856161E-2</v>
      </c>
      <c r="G28">
        <f>260000</f>
        <v>260000</v>
      </c>
      <c r="H28">
        <f>0.019480435869133</f>
        <v>1.9480435869132999E-2</v>
      </c>
    </row>
    <row r="29" spans="1:11" x14ac:dyDescent="0.3">
      <c r="A29">
        <f>270000</f>
        <v>270000</v>
      </c>
      <c r="B29">
        <f>0.021656425007664</f>
        <v>2.1656425007664001E-2</v>
      </c>
      <c r="C29">
        <f>270000</f>
        <v>270000</v>
      </c>
      <c r="D29">
        <f>0.02069307280123</f>
        <v>2.0693072801229999E-2</v>
      </c>
      <c r="E29">
        <f>270000</f>
        <v>270000</v>
      </c>
      <c r="F29">
        <f>0.019983057666047</f>
        <v>1.9983057666047001E-2</v>
      </c>
      <c r="G29">
        <f>270000</f>
        <v>270000</v>
      </c>
      <c r="H29">
        <f>0.019437296435327</f>
        <v>1.9437296435327E-2</v>
      </c>
    </row>
    <row r="30" spans="1:11" x14ac:dyDescent="0.3">
      <c r="A30">
        <f>280000</f>
        <v>280000</v>
      </c>
      <c r="B30">
        <f>0.021625786811371</f>
        <v>2.1625786811370999E-2</v>
      </c>
      <c r="C30">
        <f>280000</f>
        <v>280000</v>
      </c>
      <c r="D30">
        <f>0.0206580470027</f>
        <v>2.0658047002699999E-2</v>
      </c>
      <c r="E30">
        <f>280000</f>
        <v>280000</v>
      </c>
      <c r="F30">
        <f>0.019944290670061</f>
        <v>1.9944290670061E-2</v>
      </c>
      <c r="G30">
        <f>280000</f>
        <v>280000</v>
      </c>
      <c r="H30">
        <f>0.019395204818467</f>
        <v>1.9395204818467002E-2</v>
      </c>
    </row>
    <row r="31" spans="1:11" x14ac:dyDescent="0.3">
      <c r="A31">
        <f>290000</f>
        <v>290000</v>
      </c>
      <c r="B31">
        <f>0.021597129524375</f>
        <v>2.1597129524375001E-2</v>
      </c>
      <c r="C31">
        <f>290000</f>
        <v>290000</v>
      </c>
      <c r="D31">
        <f>0.020625248415613</f>
        <v>2.0625248415613001E-2</v>
      </c>
      <c r="E31">
        <f>290000</f>
        <v>290000</v>
      </c>
      <c r="F31">
        <f>0.019907941716943</f>
        <v>1.9907941716943E-2</v>
      </c>
      <c r="G31">
        <f>290000</f>
        <v>290000</v>
      </c>
      <c r="H31">
        <f>0.019355726950675</f>
        <v>1.9355726950675001E-2</v>
      </c>
    </row>
    <row r="32" spans="1:11" x14ac:dyDescent="0.3">
      <c r="A32">
        <f>300000</f>
        <v>300000</v>
      </c>
      <c r="B32">
        <f>0.021570266419878</f>
        <v>2.1570266419878002E-2</v>
      </c>
      <c r="C32">
        <f>300000</f>
        <v>300000</v>
      </c>
      <c r="D32">
        <f>0.020594470017111</f>
        <v>2.0594470017111E-2</v>
      </c>
      <c r="E32">
        <f>300000</f>
        <v>300000</v>
      </c>
      <c r="F32">
        <f>0.019873790199091</f>
        <v>1.9873790199090999E-2</v>
      </c>
      <c r="G32">
        <f>300000</f>
        <v>300000</v>
      </c>
      <c r="H32">
        <f>0.01931862479577</f>
        <v>1.9318624795770001E-2</v>
      </c>
    </row>
    <row r="33" spans="1:8" x14ac:dyDescent="0.3">
      <c r="A33">
        <f>310000</f>
        <v>310000</v>
      </c>
      <c r="B33">
        <f>0.021545033592831</f>
        <v>2.1545033592831001E-2</v>
      </c>
      <c r="C33">
        <f>310000</f>
        <v>310000</v>
      </c>
      <c r="D33">
        <f>0.02056552978994</f>
        <v>2.0565529789940001E-2</v>
      </c>
      <c r="E33">
        <f>310000</f>
        <v>310000</v>
      </c>
      <c r="F33">
        <f>0.019841641681651</f>
        <v>1.9841641681651E-2</v>
      </c>
      <c r="G33">
        <f>310000</f>
        <v>310000</v>
      </c>
      <c r="H33">
        <f>0.019283688564182</f>
        <v>1.9283688564182E-2</v>
      </c>
    </row>
    <row r="34" spans="1:8" x14ac:dyDescent="0.3">
      <c r="A34">
        <f>320000</f>
        <v>320000</v>
      </c>
      <c r="B34">
        <f>0.021521286567757</f>
        <v>2.1521286567757002E-2</v>
      </c>
      <c r="C34">
        <f>320000</f>
        <v>320000</v>
      </c>
      <c r="D34">
        <f>0.02052228084255</f>
        <v>2.0522280842549999E-2</v>
      </c>
      <c r="E34">
        <f>320000</f>
        <v>320000</v>
      </c>
      <c r="F34">
        <f>0.019811324116292</f>
        <v>1.9811324116291999E-2</v>
      </c>
      <c r="G34">
        <f>320000</f>
        <v>320000</v>
      </c>
      <c r="H34">
        <f>0.019250732619759</f>
        <v>1.9250732619759001E-2</v>
      </c>
    </row>
    <row r="35" spans="1:8" x14ac:dyDescent="0.3">
      <c r="A35">
        <f>330000</f>
        <v>330000</v>
      </c>
      <c r="B35">
        <f>0.02149889749554</f>
        <v>2.1498897495540001E-2</v>
      </c>
      <c r="C35">
        <f>330000</f>
        <v>330000</v>
      </c>
      <c r="D35">
        <f>0.020497092581012</f>
        <v>2.0497092581012E-2</v>
      </c>
      <c r="E35">
        <f>330000</f>
        <v>330000</v>
      </c>
      <c r="F35">
        <f>0.019782684696284</f>
        <v>1.9782684696284001E-2</v>
      </c>
      <c r="G35">
        <f>330000</f>
        <v>330000</v>
      </c>
      <c r="H35">
        <f>0.019219592081794</f>
        <v>1.9219592081793999E-2</v>
      </c>
    </row>
    <row r="36" spans="1:8" x14ac:dyDescent="0.3">
      <c r="A36">
        <f>340000</f>
        <v>340000</v>
      </c>
      <c r="B36">
        <f>0.021477752822973</f>
        <v>2.1477752822973002E-2</v>
      </c>
      <c r="C36">
        <f>340000</f>
        <v>340000</v>
      </c>
      <c r="D36">
        <f>0.020473301939421</f>
        <v>2.0473301939420999E-2</v>
      </c>
      <c r="E36">
        <f>340000</f>
        <v>340000</v>
      </c>
      <c r="F36">
        <f>0.019755587229194</f>
        <v>1.9755587229193999E-2</v>
      </c>
      <c r="G36">
        <f>340000</f>
        <v>340000</v>
      </c>
      <c r="H36">
        <f>0.019190119987721</f>
        <v>1.9190119987721001E-2</v>
      </c>
    </row>
    <row r="37" spans="1:8" x14ac:dyDescent="0.3">
      <c r="A37">
        <f>350000</f>
        <v>350000</v>
      </c>
      <c r="B37">
        <f>0.021457751344429</f>
        <v>2.1457751344429E-2</v>
      </c>
      <c r="C37">
        <f>350000</f>
        <v>350000</v>
      </c>
      <c r="D37">
        <f>0.020450795535829</f>
        <v>2.0450795535829E-2</v>
      </c>
      <c r="E37">
        <f>350000</f>
        <v>350000</v>
      </c>
      <c r="F37">
        <f>0.019729909930139</f>
        <v>1.9729909930139001E-2</v>
      </c>
      <c r="G37">
        <f>350000</f>
        <v>350000</v>
      </c>
      <c r="H37">
        <f>0.019162184910993</f>
        <v>1.9162184910992999E-2</v>
      </c>
    </row>
    <row r="38" spans="1:8" x14ac:dyDescent="0.3">
      <c r="A38">
        <f>360000</f>
        <v>360000</v>
      </c>
      <c r="B38">
        <f>0.021438802564345</f>
        <v>2.1438802564345001E-2</v>
      </c>
      <c r="C38">
        <f>360000</f>
        <v>360000</v>
      </c>
      <c r="D38">
        <f>0.020429471948855</f>
        <v>2.0429471948854999E-2</v>
      </c>
      <c r="E38">
        <f>360000</f>
        <v>360000</v>
      </c>
      <c r="F38">
        <f>0.019705543558851</f>
        <v>1.9705543558850999E-2</v>
      </c>
      <c r="G38">
        <f>360000</f>
        <v>360000</v>
      </c>
      <c r="H38">
        <f>0.019135668950838</f>
        <v>1.9135668950838E-2</v>
      </c>
    </row>
    <row r="39" spans="1:8" x14ac:dyDescent="0.3">
      <c r="A39">
        <f>370000</f>
        <v>370000</v>
      </c>
      <c r="B39">
        <f>0.021420825314079</f>
        <v>2.1420825314079E-2</v>
      </c>
      <c r="C39">
        <f>370000</f>
        <v>370000</v>
      </c>
      <c r="D39">
        <f>0.020409240178759</f>
        <v>2.0409240178758999E-2</v>
      </c>
      <c r="E39">
        <f>370000</f>
        <v>370000</v>
      </c>
      <c r="F39">
        <f>0.019682389839451</f>
        <v>1.9682389839451E-2</v>
      </c>
      <c r="G39">
        <f>370000</f>
        <v>370000</v>
      </c>
      <c r="H39">
        <f>0.019110466027607</f>
        <v>1.9110466027607E-2</v>
      </c>
    </row>
    <row r="40" spans="1:8" x14ac:dyDescent="0.3">
      <c r="A40">
        <f>380000</f>
        <v>380000</v>
      </c>
      <c r="B40">
        <f>0.021403746578116</f>
        <v>2.1403746578116001E-2</v>
      </c>
      <c r="C40">
        <f>380000</f>
        <v>380000</v>
      </c>
      <c r="D40">
        <f>0.020390018340493</f>
        <v>2.0390018340493001E-2</v>
      </c>
      <c r="E40">
        <f>380000</f>
        <v>380000</v>
      </c>
      <c r="F40">
        <f>0.019660360113965</f>
        <v>1.9660360113964999E-2</v>
      </c>
      <c r="G40">
        <f>380000</f>
        <v>380000</v>
      </c>
      <c r="H40">
        <f>0.019086480430666</f>
        <v>1.9086480430665999E-2</v>
      </c>
    </row>
    <row r="41" spans="1:8" x14ac:dyDescent="0.3">
      <c r="A41">
        <f>390000</f>
        <v>390000</v>
      </c>
      <c r="B41">
        <f>0.021387500493505</f>
        <v>2.1387500493505001E-2</v>
      </c>
      <c r="C41">
        <f>390000</f>
        <v>390000</v>
      </c>
      <c r="D41">
        <f>0.020371732548876</f>
        <v>2.0371732548876E-2</v>
      </c>
      <c r="E41">
        <f>390000</f>
        <v>390000</v>
      </c>
      <c r="F41">
        <f>0.01963937419011</f>
        <v>1.9639374190109998E-2</v>
      </c>
      <c r="G41">
        <f>390000</f>
        <v>390000</v>
      </c>
      <c r="H41">
        <f>0.019063625576064</f>
        <v>1.9063625576063999E-2</v>
      </c>
    </row>
    <row r="42" spans="1:8" x14ac:dyDescent="0.3">
      <c r="A42">
        <f>400000</f>
        <v>400000</v>
      </c>
      <c r="B42">
        <f>0.021372027493371</f>
        <v>2.1372027493370999E-2</v>
      </c>
      <c r="C42">
        <f>400000</f>
        <v>400000</v>
      </c>
      <c r="D42">
        <f>0.02035431596369</f>
        <v>2.0354315963690001E-2</v>
      </c>
      <c r="E42">
        <f>400000</f>
        <v>400000</v>
      </c>
      <c r="F42">
        <f>0.019619359351317</f>
        <v>1.9619359351316999E-2</v>
      </c>
      <c r="G42">
        <f>400000</f>
        <v>400000</v>
      </c>
      <c r="H42">
        <f>0.019041822939338</f>
        <v>1.9041822939338E-2</v>
      </c>
    </row>
    <row r="43" spans="1:8" x14ac:dyDescent="0.3">
      <c r="A43">
        <f>410000</f>
        <v>410000</v>
      </c>
      <c r="B43">
        <f>0.021357273570818</f>
        <v>2.1357273570818E-2</v>
      </c>
      <c r="C43">
        <f>410000</f>
        <v>410000</v>
      </c>
      <c r="D43">
        <f>0.02033770796853</f>
        <v>2.0337707968529999E-2</v>
      </c>
      <c r="E43">
        <f>410000</f>
        <v>410000</v>
      </c>
      <c r="F43">
        <f>0.019600249502888</f>
        <v>1.9600249502887999E-2</v>
      </c>
      <c r="G43">
        <f>410000</f>
        <v>410000</v>
      </c>
      <c r="H43">
        <f>0.019021001135201</f>
        <v>1.9021001135200999E-2</v>
      </c>
    </row>
    <row r="44" spans="1:8" x14ac:dyDescent="0.3">
      <c r="A44">
        <f>420000</f>
        <v>420000</v>
      </c>
      <c r="B44">
        <f>0.021343189643922</f>
        <v>2.1343189643922001E-2</v>
      </c>
      <c r="C44">
        <f>420000</f>
        <v>420000</v>
      </c>
      <c r="D44">
        <f>0.020321853462029</f>
        <v>2.0321853462028999E-2</v>
      </c>
      <c r="E44">
        <f>420000</f>
        <v>420000</v>
      </c>
      <c r="F44">
        <f>0.019581984432886</f>
        <v>1.9581984432886002E-2</v>
      </c>
      <c r="G44">
        <f>420000</f>
        <v>420000</v>
      </c>
      <c r="H44">
        <f>0.01900109512099</f>
        <v>1.9001095120989998E-2</v>
      </c>
    </row>
    <row r="45" spans="1:8" x14ac:dyDescent="0.3">
      <c r="A45">
        <f>430000</f>
        <v>430000</v>
      </c>
      <c r="B45">
        <f>0.021329731005928</f>
        <v>2.1329731005927999E-2</v>
      </c>
      <c r="C45">
        <f>430000</f>
        <v>430000</v>
      </c>
      <c r="D45">
        <f>0.020306702243875</f>
        <v>2.0306702243874999E-2</v>
      </c>
      <c r="E45">
        <f>430000</f>
        <v>430000</v>
      </c>
      <c r="F45">
        <f>0.019564509170105</f>
        <v>1.9564509170105E-2</v>
      </c>
      <c r="G45">
        <f>430000</f>
        <v>430000</v>
      </c>
      <c r="H45">
        <f>0.018982045504812</f>
        <v>1.8982045504812001E-2</v>
      </c>
    </row>
    <row r="46" spans="1:8" x14ac:dyDescent="0.3">
      <c r="A46">
        <f>440000</f>
        <v>440000</v>
      </c>
      <c r="B46">
        <f>0.021316856847614</f>
        <v>2.1316856847613998E-2</v>
      </c>
      <c r="C46">
        <f>440000</f>
        <v>440000</v>
      </c>
      <c r="D46">
        <f>0.020292208481178</f>
        <v>2.0292208481177999E-2</v>
      </c>
      <c r="E46">
        <f>440000</f>
        <v>440000</v>
      </c>
      <c r="F46">
        <f>0.019547773424545</f>
        <v>1.9547773424545001E-2</v>
      </c>
      <c r="G46">
        <f>440000</f>
        <v>440000</v>
      </c>
      <c r="H46">
        <f>0.018963797942631</f>
        <v>1.8963797942630999E-2</v>
      </c>
    </row>
    <row r="47" spans="1:8" x14ac:dyDescent="0.3">
      <c r="A47">
        <f>450000</f>
        <v>450000</v>
      </c>
      <c r="B47">
        <f>0.021304529840976</f>
        <v>2.1304529840976E-2</v>
      </c>
      <c r="C47">
        <f>450000</f>
        <v>450000</v>
      </c>
      <c r="D47">
        <f>0.02027833024312</f>
        <v>2.027833024312E-2</v>
      </c>
      <c r="E47">
        <f>450000</f>
        <v>450000</v>
      </c>
      <c r="F47">
        <f>0.019531731098243</f>
        <v>1.9531731098243001E-2</v>
      </c>
      <c r="G47">
        <f>450000</f>
        <v>450000</v>
      </c>
      <c r="H47">
        <f>0.018946302611191</f>
        <v>1.8946302611190999E-2</v>
      </c>
    </row>
    <row r="48" spans="1:8" x14ac:dyDescent="0.3">
      <c r="A48">
        <f>460000</f>
        <v>460000</v>
      </c>
      <c r="B48">
        <f>0.021292715775229</f>
        <v>2.1292715775228999E-2</v>
      </c>
      <c r="C48">
        <f>460000</f>
        <v>460000</v>
      </c>
      <c r="D48">
        <f>0.020265029093938</f>
        <v>2.0265029093938E-2</v>
      </c>
      <c r="E48">
        <f>460000</f>
        <v>460000</v>
      </c>
      <c r="F48">
        <f>0.01951633985633</f>
        <v>1.9516339856330001E-2</v>
      </c>
      <c r="G48">
        <f>460000</f>
        <v>460000</v>
      </c>
      <c r="H48">
        <f>0.018929513745845</f>
        <v>1.8929513745844999E-2</v>
      </c>
    </row>
    <row r="49" spans="1:8" x14ac:dyDescent="0.3">
      <c r="A49">
        <f>470000</f>
        <v>470000</v>
      </c>
      <c r="B49">
        <f>0.021281383237611</f>
        <v>2.1281383237611001E-2</v>
      </c>
      <c r="C49">
        <f>470000</f>
        <v>470000</v>
      </c>
      <c r="D49">
        <f>0.020252269735855</f>
        <v>2.0252269735854998E-2</v>
      </c>
      <c r="E49">
        <f>470000</f>
        <v>470000</v>
      </c>
      <c r="F49">
        <f>0.01950156074982</f>
        <v>1.9501560749819999E-2</v>
      </c>
      <c r="G49">
        <f>470000</f>
        <v>470000</v>
      </c>
      <c r="H49">
        <f>0.018913389234131</f>
        <v>1.8913389234130999E-2</v>
      </c>
    </row>
    <row r="50" spans="1:8" x14ac:dyDescent="0.3">
      <c r="A50">
        <f>480000</f>
        <v>480000</v>
      </c>
      <c r="B50">
        <f>0.02127050333267</f>
        <v>2.1270503332669999E-2</v>
      </c>
      <c r="C50">
        <f>480000</f>
        <v>480000</v>
      </c>
      <c r="D50">
        <f>0.020240019694947</f>
        <v>2.0240019694947001E-2</v>
      </c>
      <c r="E50">
        <f>480000</f>
        <v>480000</v>
      </c>
      <c r="F50">
        <f>0.019487357882984</f>
        <v>1.9487357882983999E-2</v>
      </c>
      <c r="G50">
        <f>480000</f>
        <v>480000</v>
      </c>
      <c r="H50">
        <f>0.018897890257367</f>
        <v>1.8897890257367E-2</v>
      </c>
    </row>
    <row r="51" spans="1:8" x14ac:dyDescent="0.3">
      <c r="A51">
        <f>490000</f>
        <v>490000</v>
      </c>
      <c r="B51">
        <f>0.021260049434726</f>
        <v>2.1260049434726001E-2</v>
      </c>
      <c r="C51">
        <f>490000</f>
        <v>490000</v>
      </c>
      <c r="D51">
        <f>0.020228249044039</f>
        <v>2.0228249044038998E-2</v>
      </c>
      <c r="E51">
        <f>490000</f>
        <v>490000</v>
      </c>
      <c r="F51">
        <f>0.019473698119252</f>
        <v>1.9473698119252002E-2</v>
      </c>
      <c r="G51">
        <f>490000</f>
        <v>490000</v>
      </c>
      <c r="H51">
        <f>0.018882980973776</f>
        <v>1.8882980973776001E-2</v>
      </c>
    </row>
    <row r="52" spans="1:8" x14ac:dyDescent="0.3">
      <c r="A52">
        <f>500000</f>
        <v>500000</v>
      </c>
      <c r="B52">
        <f>0.021249996969015</f>
        <v>2.1249996969015E-2</v>
      </c>
      <c r="C52">
        <f>500000</f>
        <v>500000</v>
      </c>
      <c r="D52">
        <f>0.020216930157639</f>
        <v>2.0216930157639E-2</v>
      </c>
      <c r="E52">
        <f>500000</f>
        <v>500000</v>
      </c>
      <c r="F52">
        <f>0.019460550820547</f>
        <v>1.9460550820546998E-2</v>
      </c>
      <c r="G52">
        <f>500000</f>
        <v>500000</v>
      </c>
      <c r="H52">
        <f>0.018868628237598</f>
        <v>1.8868628237597999E-2</v>
      </c>
    </row>
    <row r="53" spans="1:8" x14ac:dyDescent="0.3">
      <c r="A53">
        <f>510000</f>
        <v>510000</v>
      </c>
      <c r="B53">
        <f>0.021240323217699</f>
        <v>2.1240323217699E-2</v>
      </c>
      <c r="C53">
        <f>510000</f>
        <v>510000</v>
      </c>
      <c r="D53">
        <f>0.020206037494644</f>
        <v>2.0206037494643999E-2</v>
      </c>
      <c r="E53">
        <f>510000</f>
        <v>510000</v>
      </c>
      <c r="F53">
        <f>0.019447887615676</f>
        <v>1.9447887615676E-2</v>
      </c>
      <c r="G53">
        <f>510000</f>
        <v>510000</v>
      </c>
      <c r="H53">
        <f>0.018854801349513</f>
        <v>1.8854801349512999E-2</v>
      </c>
    </row>
    <row r="54" spans="1:8" x14ac:dyDescent="0.3">
      <c r="A54">
        <f>520000</f>
        <v>520000</v>
      </c>
      <c r="B54">
        <f>0.021231007147526</f>
        <v>2.1231007147526001E-2</v>
      </c>
      <c r="C54">
        <f>520000</f>
        <v>520000</v>
      </c>
      <c r="D54">
        <f>0.020195547405241</f>
        <v>2.0195547405241002E-2</v>
      </c>
      <c r="E54">
        <f>520000</f>
        <v>520000</v>
      </c>
      <c r="F54">
        <f>0.019437847717325</f>
        <v>1.9437847717324999E-2</v>
      </c>
      <c r="G54">
        <f>520000</f>
        <v>520000</v>
      </c>
      <c r="H54">
        <f>0.018841471834357</f>
        <v>1.8841471834356999E-2</v>
      </c>
    </row>
    <row r="55" spans="1:8" x14ac:dyDescent="0.3">
      <c r="A55">
        <f>530000</f>
        <v>530000</v>
      </c>
      <c r="B55">
        <f>0.021222029256339</f>
        <v>2.1222029256338999E-2</v>
      </c>
      <c r="C55">
        <f>530000</f>
        <v>530000</v>
      </c>
      <c r="D55">
        <f>0.02018543795889</f>
        <v>2.0185437958889999E-2</v>
      </c>
      <c r="E55">
        <f>530000</f>
        <v>530000</v>
      </c>
      <c r="F55">
        <f>0.019426164150093</f>
        <v>1.9426164150093E-2</v>
      </c>
      <c r="G55">
        <f>530000</f>
        <v>530000</v>
      </c>
      <c r="H55">
        <f>0.018828613242709</f>
        <v>1.8828613242709E-2</v>
      </c>
    </row>
    <row r="56" spans="1:8" x14ac:dyDescent="0.3">
      <c r="A56">
        <f>540000</f>
        <v>540000</v>
      </c>
      <c r="B56">
        <f>0.021213371436097</f>
        <v>2.1213371436097E-2</v>
      </c>
      <c r="C56">
        <f>540000</f>
        <v>540000</v>
      </c>
      <c r="D56">
        <f>0.020175688790765</f>
        <v>2.0175688790764999E-2</v>
      </c>
      <c r="E56">
        <f>540000</f>
        <v>540000</v>
      </c>
      <c r="F56">
        <f>0.019414889682135</f>
        <v>1.9414889682134999E-2</v>
      </c>
      <c r="G56">
        <f>540000</f>
        <v>540000</v>
      </c>
      <c r="H56">
        <f>0.018816200973397</f>
        <v>1.8816200973397E-2</v>
      </c>
    </row>
    <row r="57" spans="1:8" x14ac:dyDescent="0.3">
      <c r="A57">
        <f>550000</f>
        <v>550000</v>
      </c>
      <c r="B57">
        <f>0.021205016850352</f>
        <v>2.1205016850352001E-2</v>
      </c>
      <c r="C57">
        <f>550000</f>
        <v>550000</v>
      </c>
      <c r="D57">
        <f>0.020166280964374</f>
        <v>2.0166280964373999E-2</v>
      </c>
      <c r="E57">
        <f>550000</f>
        <v>550000</v>
      </c>
      <c r="F57">
        <f>0.019404003148469</f>
        <v>1.9404003148469001E-2</v>
      </c>
      <c r="G57">
        <f>550000</f>
        <v>550000</v>
      </c>
      <c r="H57">
        <f>0.018804212114397</f>
        <v>1.8804212114397E-2</v>
      </c>
    </row>
    <row r="58" spans="1:8" x14ac:dyDescent="0.3">
      <c r="A58">
        <f>560000</f>
        <v>560000</v>
      </c>
      <c r="B58">
        <f>0.021196949824441</f>
        <v>2.1196949824441001E-2</v>
      </c>
      <c r="C58">
        <f>560000</f>
        <v>560000</v>
      </c>
      <c r="D58">
        <f>0.020157196848406</f>
        <v>2.0157196848406E-2</v>
      </c>
      <c r="E58">
        <f>560000</f>
        <v>560000</v>
      </c>
      <c r="F58">
        <f>0.01939348482234</f>
        <v>1.9393484822340001E-2</v>
      </c>
      <c r="G58">
        <f>560000</f>
        <v>560000</v>
      </c>
      <c r="H58">
        <f>0.018792625299921</f>
        <v>1.8792625299921002E-2</v>
      </c>
    </row>
    <row r="59" spans="1:8" x14ac:dyDescent="0.3">
      <c r="A59">
        <f>570000</f>
        <v>570000</v>
      </c>
      <c r="B59">
        <f>0.02118915574687</f>
        <v>2.1189155746870001E-2</v>
      </c>
      <c r="C59">
        <f>570000</f>
        <v>570000</v>
      </c>
      <c r="D59">
        <f>0.02014842000611</f>
        <v>2.0148420006110002E-2</v>
      </c>
      <c r="E59">
        <f>570000</f>
        <v>570000</v>
      </c>
      <c r="F59">
        <f>0.019383316294867</f>
        <v>1.9383316294867E-2</v>
      </c>
      <c r="G59">
        <f>570000</f>
        <v>570000</v>
      </c>
      <c r="H59">
        <f>0.018781420581818</f>
        <v>1.8781420581818E-2</v>
      </c>
    </row>
    <row r="60" spans="1:8" x14ac:dyDescent="0.3">
      <c r="A60">
        <f>580000</f>
        <v>580000</v>
      </c>
      <c r="B60">
        <f>0.021181620980593</f>
        <v>2.1181620980593001E-2</v>
      </c>
      <c r="C60">
        <f>580000</f>
        <v>580000</v>
      </c>
      <c r="D60">
        <f>0.02013993509575</f>
        <v>2.0139935095749999E-2</v>
      </c>
      <c r="E60">
        <f>580000</f>
        <v>580000</v>
      </c>
      <c r="F60">
        <f>0.019373480366594</f>
        <v>1.9373480366594E-2</v>
      </c>
      <c r="G60">
        <f>580000</f>
        <v>580000</v>
      </c>
      <c r="H60">
        <f>0.01877057931362</f>
        <v>1.8770579313620001E-2</v>
      </c>
    </row>
    <row r="61" spans="1:8" x14ac:dyDescent="0.3">
      <c r="A61">
        <f>590000</f>
        <v>590000</v>
      </c>
      <c r="B61">
        <f>0.02117433278303</f>
        <v>2.1174332783029999E-2</v>
      </c>
      <c r="C61">
        <f>590000</f>
        <v>590000</v>
      </c>
      <c r="D61">
        <f>0.020131727780847</f>
        <v>2.0131727780847E-2</v>
      </c>
      <c r="E61">
        <f>590000</f>
        <v>590000</v>
      </c>
      <c r="F61">
        <f>0.019363960949595</f>
        <v>1.9363960949594999E-2</v>
      </c>
      <c r="G61">
        <f>590000</f>
        <v>590000</v>
      </c>
      <c r="H61">
        <f>0.018760084045818</f>
        <v>1.8760084045817998E-2</v>
      </c>
    </row>
    <row r="62" spans="1:8" x14ac:dyDescent="0.3">
      <c r="A62">
        <f>600000</f>
        <v>600000</v>
      </c>
      <c r="B62">
        <f>0.021167279233845</f>
        <v>2.1167279233845E-2</v>
      </c>
      <c r="C62">
        <f>600000</f>
        <v>600000</v>
      </c>
      <c r="D62">
        <f>0.020123784649125</f>
        <v>2.0123784649124999E-2</v>
      </c>
      <c r="E62">
        <f>600000</f>
        <v>600000</v>
      </c>
      <c r="F62">
        <f>0.019354742978951</f>
        <v>1.9354742978951001E-2</v>
      </c>
      <c r="G62">
        <f>600000</f>
        <v>600000</v>
      </c>
      <c r="H62">
        <f>0.01874991843111</f>
        <v>1.8749918431109999E-2</v>
      </c>
    </row>
    <row r="63" spans="1:8" x14ac:dyDescent="0.3">
      <c r="A63">
        <f>610000</f>
        <v>610000</v>
      </c>
      <c r="B63">
        <f>0.021160449169621</f>
        <v>2.1160449169620999E-2</v>
      </c>
      <c r="C63">
        <f>610000</f>
        <v>610000</v>
      </c>
      <c r="D63">
        <f>0.020116093139174</f>
        <v>2.0116093139174E-2</v>
      </c>
      <c r="E63">
        <f>610000</f>
        <v>610000</v>
      </c>
      <c r="F63">
        <f>0.019345812332573</f>
        <v>1.9345812332573001E-2</v>
      </c>
      <c r="G63">
        <f>610000</f>
        <v>610000</v>
      </c>
      <c r="H63">
        <f>0.018740067138524</f>
        <v>1.8740067138524E-2</v>
      </c>
    </row>
    <row r="64" spans="1:8" x14ac:dyDescent="0.3">
      <c r="A64">
        <f>620000</f>
        <v>620000</v>
      </c>
      <c r="B64">
        <f>0.021153832124663</f>
        <v>2.1153832124663E-2</v>
      </c>
      <c r="C64">
        <f>620000</f>
        <v>620000</v>
      </c>
      <c r="D64">
        <f>0.020108641473987</f>
        <v>2.0108641473986999E-2</v>
      </c>
      <c r="E64">
        <f>620000</f>
        <v>620000</v>
      </c>
      <c r="F64">
        <f>0.019337155758457</f>
        <v>1.9337155758457E-2</v>
      </c>
      <c r="G64">
        <f>620000</f>
        <v>620000</v>
      </c>
      <c r="H64">
        <f>0.01873051577547</f>
        <v>1.873051577547E-2</v>
      </c>
    </row>
    <row r="65" spans="1:8" x14ac:dyDescent="0.3">
      <c r="A65">
        <f>630000</f>
        <v>630000</v>
      </c>
      <c r="B65">
        <f>0.021147418277284</f>
        <v>2.1147418277283999E-2</v>
      </c>
      <c r="C65">
        <f>630000</f>
        <v>630000</v>
      </c>
      <c r="D65">
        <f>0.020101418600644</f>
        <v>2.0101418600643999E-2</v>
      </c>
      <c r="E65">
        <f>630000</f>
        <v>630000</v>
      </c>
      <c r="F65">
        <f>0.019328760808579</f>
        <v>1.9328760808578999E-2</v>
      </c>
      <c r="G65">
        <f>630000</f>
        <v>630000</v>
      </c>
      <c r="H65">
        <f>0.01872125081687</f>
        <v>1.8721250816870001E-2</v>
      </c>
    </row>
    <row r="66" spans="1:8" x14ac:dyDescent="0.3">
      <c r="A66">
        <f>640000</f>
        <v>640000</v>
      </c>
      <c r="B66">
        <f>0.021141198400974</f>
        <v>2.1141198400974E-2</v>
      </c>
      <c r="C66">
        <f>640000</f>
        <v>640000</v>
      </c>
      <c r="D66">
        <f>0.020094414135469</f>
        <v>2.0094414135468999E-2</v>
      </c>
      <c r="E66">
        <f>640000</f>
        <v>640000</v>
      </c>
      <c r="F66">
        <f>0.019320615778746</f>
        <v>1.9320615778746001E-2</v>
      </c>
      <c r="G66">
        <f>640000</f>
        <v>640000</v>
      </c>
      <c r="H66">
        <f>0.018712259540628</f>
        <v>1.8712259540627999E-2</v>
      </c>
    </row>
    <row r="67" spans="1:8" x14ac:dyDescent="0.3">
      <c r="A67">
        <f>650000</f>
        <v>650000</v>
      </c>
      <c r="B67">
        <f>0.021135163819954</f>
        <v>2.1135163819953999E-2</v>
      </c>
      <c r="C67">
        <f>650000</f>
        <v>650000</v>
      </c>
      <c r="D67">
        <f>0.020087618314112</f>
        <v>2.0087618314111998E-2</v>
      </c>
      <c r="E67">
        <f>650000</f>
        <v>650000</v>
      </c>
      <c r="F67">
        <f>0.019312709653763</f>
        <v>1.9312709653762999E-2</v>
      </c>
      <c r="G67">
        <f>650000</f>
        <v>650000</v>
      </c>
      <c r="H67">
        <f>0.018703529968784</f>
        <v>1.8703529968784001E-2</v>
      </c>
    </row>
    <row r="68" spans="1:8" x14ac:dyDescent="0.3">
      <c r="A68">
        <f>660000</f>
        <v>660000</v>
      </c>
      <c r="B68">
        <f>0.02112930636866</f>
        <v>2.1129306368659999E-2</v>
      </c>
      <c r="C68">
        <f>660000</f>
        <v>660000</v>
      </c>
      <c r="D68">
        <f>0.020098835954661</f>
        <v>2.0098835954660998E-2</v>
      </c>
      <c r="E68">
        <f>660000</f>
        <v>660000</v>
      </c>
      <c r="F68">
        <f>0.019305032057398</f>
        <v>1.9305032057397999E-2</v>
      </c>
      <c r="G68">
        <f>660000</f>
        <v>660000</v>
      </c>
      <c r="H68">
        <f>0.018695050813784</f>
        <v>1.8695050813784E-2</v>
      </c>
    </row>
    <row r="69" spans="1:8" x14ac:dyDescent="0.3">
      <c r="A69">
        <f>670000</f>
        <v>670000</v>
      </c>
      <c r="B69">
        <f>0.021123618354742</f>
        <v>2.1123618354742E-2</v>
      </c>
      <c r="C69">
        <f>670000</f>
        <v>670000</v>
      </c>
      <c r="D69">
        <f>0.0200910546765</f>
        <v>2.0091054676499999E-2</v>
      </c>
      <c r="E69">
        <f>670000</f>
        <v>670000</v>
      </c>
      <c r="F69">
        <f>0.019297573206643</f>
        <v>1.9297573206643E-2</v>
      </c>
      <c r="G69">
        <f>670000</f>
        <v>670000</v>
      </c>
      <c r="H69">
        <f>0.018686811429346</f>
        <v>1.8686811429346001E-2</v>
      </c>
    </row>
    <row r="70" spans="1:8" x14ac:dyDescent="0.3">
      <c r="A70">
        <f>680000</f>
        <v>680000</v>
      </c>
      <c r="B70">
        <f>0.021118092525259</f>
        <v>2.1118092525259001E-2</v>
      </c>
      <c r="C70">
        <f>680000</f>
        <v>680000</v>
      </c>
      <c r="D70">
        <f>0.020083489923181</f>
        <v>2.0083489923181E-2</v>
      </c>
      <c r="E70">
        <f>680000</f>
        <v>680000</v>
      </c>
      <c r="F70">
        <f>0.019290323869859</f>
        <v>1.9290323869858999E-2</v>
      </c>
      <c r="G70">
        <f>680000</f>
        <v>680000</v>
      </c>
      <c r="H70">
        <f>0.018678801765466</f>
        <v>1.8678801765466001E-2</v>
      </c>
    </row>
    <row r="71" spans="1:8" x14ac:dyDescent="0.3">
      <c r="A71">
        <f>690000</f>
        <v>690000</v>
      </c>
      <c r="B71">
        <f>0.021112722035714</f>
        <v>2.1112722035714002E-2</v>
      </c>
      <c r="C71">
        <f>690000</f>
        <v>690000</v>
      </c>
      <c r="D71">
        <f>0.020076132770969</f>
        <v>2.0076132770969E-2</v>
      </c>
      <c r="E71">
        <f>690000</f>
        <v>690000</v>
      </c>
      <c r="F71">
        <f>0.019283275328415</f>
        <v>1.9283275328414999E-2</v>
      </c>
      <c r="G71">
        <f>690000</f>
        <v>690000</v>
      </c>
      <c r="H71">
        <f>0.018671012327173</f>
        <v>1.8671012327173001E-2</v>
      </c>
    </row>
    <row r="72" spans="1:8" x14ac:dyDescent="0.3">
      <c r="A72">
        <f>700000</f>
        <v>700000</v>
      </c>
      <c r="B72">
        <f>0.021107500421687</f>
        <v>2.1107500421686999E-2</v>
      </c>
      <c r="C72">
        <f>700000</f>
        <v>700000</v>
      </c>
      <c r="D72">
        <f>0.02006897478039</f>
        <v>2.0068974780389999E-2</v>
      </c>
      <c r="E72">
        <f>700000</f>
        <v>700000</v>
      </c>
      <c r="F72">
        <f>0.019276419341495</f>
        <v>1.9276419341494998E-2</v>
      </c>
      <c r="G72">
        <f>700000</f>
        <v>700000</v>
      </c>
      <c r="H72">
        <f>0.018663434136665</f>
        <v>1.8663434136664998E-2</v>
      </c>
    </row>
    <row r="73" spans="1:8" x14ac:dyDescent="0.3">
      <c r="A73">
        <f>710000</f>
        <v>710000</v>
      </c>
      <c r="B73">
        <f>0.02110242157279</f>
        <v>2.1102421572789999E-2</v>
      </c>
      <c r="C73">
        <f>710000</f>
        <v>710000</v>
      </c>
      <c r="D73">
        <f>0.020062007963781</f>
        <v>2.0062007963780999E-2</v>
      </c>
      <c r="E73">
        <f>710000</f>
        <v>710000</v>
      </c>
      <c r="F73">
        <f>0.019269748113765</f>
        <v>1.9269748113765001E-2</v>
      </c>
      <c r="G73">
        <f>710000</f>
        <v>710000</v>
      </c>
      <c r="H73">
        <f>0.018656058698505</f>
        <v>1.8656058698505E-2</v>
      </c>
    </row>
    <row r="74" spans="1:8" x14ac:dyDescent="0.3">
      <c r="A74">
        <f>720000</f>
        <v>720000</v>
      </c>
      <c r="B74">
        <f>0.021097479708747</f>
        <v>2.1097479708747001E-2</v>
      </c>
      <c r="C74">
        <f>720000</f>
        <v>720000</v>
      </c>
      <c r="D74">
        <f>0.020055224755424</f>
        <v>2.0055224755424001E-2</v>
      </c>
      <c r="E74">
        <f>720000</f>
        <v>720000</v>
      </c>
      <c r="F74">
        <f>0.01926325426563</f>
        <v>1.9263254265630001E-2</v>
      </c>
      <c r="G74">
        <f>720000</f>
        <v>720000</v>
      </c>
      <c r="H74">
        <f>0.0186488779676</f>
        <v>1.8648877967600001E-2</v>
      </c>
    </row>
    <row r="75" spans="1:8" x14ac:dyDescent="0.3">
      <c r="A75">
        <f>730000</f>
        <v>730000</v>
      </c>
      <c r="B75">
        <f>0.021092669357379</f>
        <v>2.1092669357378999E-2</v>
      </c>
      <c r="C75">
        <f>730000</f>
        <v>730000</v>
      </c>
      <c r="D75">
        <f>0.020048617984025</f>
        <v>2.0048617984025002E-2</v>
      </c>
      <c r="E75">
        <f>730000</f>
        <v>730000</v>
      </c>
      <c r="F75">
        <f>0.019256930805852</f>
        <v>1.9256930805852002E-2</v>
      </c>
      <c r="G75">
        <f>730000</f>
        <v>730000</v>
      </c>
      <c r="H75">
        <f>0.018641884319697</f>
        <v>1.8641884319696999E-2</v>
      </c>
    </row>
    <row r="76" spans="1:8" x14ac:dyDescent="0.3">
      <c r="A76">
        <f>740000</f>
        <v>740000</v>
      </c>
      <c r="B76">
        <f>0.021087985334338</f>
        <v>2.1087985334337998E-2</v>
      </c>
      <c r="C76">
        <f>740000</f>
        <v>740000</v>
      </c>
      <c r="D76">
        <f>0.020042180847309</f>
        <v>2.0042180847309E-2</v>
      </c>
      <c r="E76">
        <f>740000</f>
        <v>740000</v>
      </c>
      <c r="F76">
        <f>0.019250771106303</f>
        <v>1.9250771106303001E-2</v>
      </c>
      <c r="G76">
        <f>740000</f>
        <v>740000</v>
      </c>
      <c r="H76">
        <f>0.018635070524176</f>
        <v>1.8635070524176001E-2</v>
      </c>
    </row>
    <row r="77" spans="1:8" x14ac:dyDescent="0.3">
      <c r="A77">
        <f>750000</f>
        <v>750000</v>
      </c>
      <c r="B77">
        <f>0.021083422724412</f>
        <v>2.1083422724412E-2</v>
      </c>
      <c r="C77">
        <f>750000</f>
        <v>750000</v>
      </c>
      <c r="D77">
        <f>0.020035906888571</f>
        <v>2.0035906888571001E-2</v>
      </c>
      <c r="E77">
        <f>750000</f>
        <v>750000</v>
      </c>
      <c r="F77">
        <f>0.019244768878663</f>
        <v>1.9244768878662999E-2</v>
      </c>
      <c r="G77">
        <f>750000</f>
        <v>750000</v>
      </c>
      <c r="H77">
        <f>0.018628429718928</f>
        <v>1.8628429718927999E-2</v>
      </c>
    </row>
    <row r="78" spans="1:8" x14ac:dyDescent="0.3">
      <c r="A78">
        <f>760000</f>
        <v>760000</v>
      </c>
      <c r="B78">
        <f>0.021078976864276</f>
        <v>2.1078976864276001E-2</v>
      </c>
      <c r="C78">
        <f>760000</f>
        <v>760000</v>
      </c>
      <c r="D78">
        <f>0.020029789974979</f>
        <v>2.0029789974979E-2</v>
      </c>
      <c r="E78">
        <f>760000</f>
        <v>760000</v>
      </c>
      <c r="F78">
        <f>0.019238918152893</f>
        <v>1.9238918152893001E-2</v>
      </c>
      <c r="G78">
        <f>760000</f>
        <v>760000</v>
      </c>
      <c r="H78">
        <f>0.018621955387134</f>
        <v>1.8621955387134001E-2</v>
      </c>
    </row>
    <row r="79" spans="1:8" x14ac:dyDescent="0.3">
      <c r="A79">
        <f>770000</f>
        <v>770000</v>
      </c>
      <c r="B79">
        <f>0.021074643326548</f>
        <v>2.1074643326548001E-2</v>
      </c>
      <c r="C79">
        <f>770000</f>
        <v>770000</v>
      </c>
      <c r="D79">
        <f>0.020023824277504</f>
        <v>2.0023824277504002E-2</v>
      </c>
      <c r="E79">
        <f>770000</f>
        <v>770000</v>
      </c>
      <c r="F79">
        <f>0.01923321325733</f>
        <v>1.923321325733E-2</v>
      </c>
      <c r="G79">
        <f>770000</f>
        <v>770000</v>
      </c>
      <c r="H79">
        <f>0.018615641335787</f>
        <v>1.8615641335787001E-2</v>
      </c>
    </row>
    <row r="80" spans="1:8" x14ac:dyDescent="0.3">
      <c r="A80">
        <f>780000</f>
        <v>780000</v>
      </c>
      <c r="B80">
        <f>0.021070417905048</f>
        <v>2.1070417905047999E-2</v>
      </c>
      <c r="C80">
        <f>780000</f>
        <v>780000</v>
      </c>
      <c r="D80">
        <f>0.020018004252322</f>
        <v>2.0018004252321999E-2</v>
      </c>
      <c r="E80">
        <f>780000</f>
        <v>780000</v>
      </c>
      <c r="F80">
        <f>0.019227648800251</f>
        <v>1.9227648800251001E-2</v>
      </c>
      <c r="G80">
        <f>780000</f>
        <v>780000</v>
      </c>
      <c r="H80">
        <f>0.018609481675792</f>
        <v>1.8609481675791999E-2</v>
      </c>
    </row>
    <row r="81" spans="1:8" x14ac:dyDescent="0.3">
      <c r="A81">
        <f>790000</f>
        <v>790000</v>
      </c>
      <c r="B81">
        <f>0.021066296601145</f>
        <v>2.1066296601145E-2</v>
      </c>
      <c r="C81">
        <f>790000</f>
        <v>790000</v>
      </c>
      <c r="D81">
        <f>0.020012324623563</f>
        <v>2.0012324623563001E-2</v>
      </c>
      <c r="E81">
        <f>790000</f>
        <v>790000</v>
      </c>
      <c r="F81">
        <f>0.019222219652796</f>
        <v>1.9222219652796E-2</v>
      </c>
      <c r="G81">
        <f>790000</f>
        <v>790000</v>
      </c>
      <c r="H81">
        <f>0.018603470803521</f>
        <v>1.8603470803521E-2</v>
      </c>
    </row>
    <row r="82" spans="1:8" x14ac:dyDescent="0.3">
      <c r="A82">
        <f>800000</f>
        <v>800000</v>
      </c>
      <c r="B82">
        <f>0.021062275611102</f>
        <v>2.1062275611102001E-2</v>
      </c>
      <c r="C82">
        <f>800000</f>
        <v>800000</v>
      </c>
      <c r="D82">
        <f>0.020006780367305</f>
        <v>2.0006780367305001E-2</v>
      </c>
      <c r="E82">
        <f>800000</f>
        <v>800000</v>
      </c>
      <c r="F82">
        <f>0.019216920933125</f>
        <v>1.9216920933124999E-2</v>
      </c>
      <c r="G82">
        <f>800000</f>
        <v>800000</v>
      </c>
      <c r="H82">
        <f>0.018597603383702</f>
        <v>1.8597603383702001E-2</v>
      </c>
    </row>
    <row r="83" spans="1:8" x14ac:dyDescent="0.3">
      <c r="A83">
        <f>810000</f>
        <v>810000</v>
      </c>
      <c r="B83">
        <f>0.021058351314342</f>
        <v>2.1058351314342E-2</v>
      </c>
      <c r="C83">
        <f>810000</f>
        <v>810000</v>
      </c>
      <c r="D83">
        <f>0.0200013666967</f>
        <v>2.0001366696699999E-2</v>
      </c>
      <c r="E83">
        <f>810000</f>
        <v>810000</v>
      </c>
      <c r="F83">
        <f>0.019211747991703</f>
        <v>1.9211747991702999E-2</v>
      </c>
      <c r="G83">
        <f>810000</f>
        <v>810000</v>
      </c>
      <c r="H83">
        <f>0.018591874333516</f>
        <v>1.8591874333516001E-2</v>
      </c>
    </row>
    <row r="84" spans="1:8" x14ac:dyDescent="0.3">
      <c r="A84">
        <f>820000</f>
        <v>820000</v>
      </c>
      <c r="B84">
        <f>0.021054520262544</f>
        <v>2.1054520262544001E-2</v>
      </c>
      <c r="C84">
        <f>820000</f>
        <v>820000</v>
      </c>
      <c r="D84">
        <f>0.019996688646857</f>
        <v>1.9996688646857001E-2</v>
      </c>
      <c r="E84">
        <f>820000</f>
        <v>820000</v>
      </c>
      <c r="F84">
        <f>0.019206696397637</f>
        <v>1.9206696397636999E-2</v>
      </c>
      <c r="G84">
        <f>820000</f>
        <v>820000</v>
      </c>
      <c r="H84">
        <f>0.018586278807822</f>
        <v>1.8586278807822001E-2</v>
      </c>
    </row>
    <row r="85" spans="1:8" x14ac:dyDescent="0.3">
      <c r="A85">
        <f>830000</f>
        <v>830000</v>
      </c>
      <c r="B85">
        <f>0.02105077916952</f>
        <v>2.1050779169520001E-2</v>
      </c>
      <c r="C85">
        <f>830000</f>
        <v>830000</v>
      </c>
      <c r="D85">
        <f>0.019992326853575</f>
        <v>1.9992326853575E-2</v>
      </c>
      <c r="E85">
        <f>830000</f>
        <v>830000</v>
      </c>
      <c r="F85">
        <f>0.019201761925954</f>
        <v>1.9201761925953999E-2</v>
      </c>
      <c r="G85">
        <f>830000</f>
        <v>830000</v>
      </c>
      <c r="H85">
        <f>0.018580812185404</f>
        <v>1.8580812185404E-2</v>
      </c>
    </row>
    <row r="86" spans="1:8" x14ac:dyDescent="0.3">
      <c r="A86">
        <f>840000</f>
        <v>840000</v>
      </c>
      <c r="B86">
        <f>0.021047124901784</f>
        <v>2.1047124901783999E-2</v>
      </c>
      <c r="C86">
        <f>840000</f>
        <v>840000</v>
      </c>
      <c r="D86">
        <f>0.019988065401994</f>
        <v>1.9988065401994E-2</v>
      </c>
      <c r="E86">
        <f>840000</f>
        <v>840000</v>
      </c>
      <c r="F86">
        <f>0.019196940545769</f>
        <v>1.9196940545768999E-2</v>
      </c>
      <c r="G86">
        <f>840000</f>
        <v>840000</v>
      </c>
      <c r="H86">
        <f>0.018575470056167</f>
        <v>1.8575470056166998E-2</v>
      </c>
    </row>
    <row r="87" spans="1:8" x14ac:dyDescent="0.3">
      <c r="A87">
        <f>850000</f>
        <v>850000</v>
      </c>
      <c r="B87">
        <f>0.021043554469789</f>
        <v>2.1043554469788998E-2</v>
      </c>
      <c r="C87">
        <f>850000</f>
        <v>850000</v>
      </c>
      <c r="D87">
        <f>0.019983900866814</f>
        <v>1.9983900866814001E-2</v>
      </c>
      <c r="E87">
        <f>850000</f>
        <v>850000</v>
      </c>
      <c r="F87">
        <f>0.019192228409254</f>
        <v>1.9192228409254001E-2</v>
      </c>
      <c r="G87">
        <f>850000</f>
        <v>850000</v>
      </c>
      <c r="H87">
        <f>0.018570248209199</f>
        <v>1.8570248209198999E-2</v>
      </c>
    </row>
    <row r="88" spans="1:8" x14ac:dyDescent="0.3">
      <c r="A88">
        <f>860000</f>
        <v>860000</v>
      </c>
      <c r="B88">
        <f>0.021040065019743</f>
        <v>2.1040065019742999E-2</v>
      </c>
      <c r="C88">
        <f>860000</f>
        <v>860000</v>
      </c>
      <c r="D88">
        <f>0.019979829976984</f>
        <v>1.9979829976984002E-2</v>
      </c>
      <c r="E88">
        <f>860000</f>
        <v>860000</v>
      </c>
      <c r="F88">
        <f>0.019187621841351</f>
        <v>1.9187621841351001E-2</v>
      </c>
      <c r="G88">
        <f>860000</f>
        <v>860000</v>
      </c>
      <c r="H88">
        <f>0.018565142621637</f>
        <v>1.8565142621636999E-2</v>
      </c>
    </row>
    <row r="89" spans="1:8" x14ac:dyDescent="0.3">
      <c r="A89">
        <f>870000</f>
        <v>870000</v>
      </c>
      <c r="B89">
        <f>0.021036653825992</f>
        <v>2.1036653825991999E-2</v>
      </c>
      <c r="C89">
        <f>870000</f>
        <v>870000</v>
      </c>
      <c r="D89">
        <f>0.019975849607101</f>
        <v>1.9975849607100998E-2</v>
      </c>
      <c r="E89">
        <f>870000</f>
        <v>870000</v>
      </c>
      <c r="F89">
        <f>0.019183117330178</f>
        <v>1.9183117330177999E-2</v>
      </c>
      <c r="G89">
        <f>870000</f>
        <v>870000</v>
      </c>
      <c r="H89">
        <f>0.01856014944827</f>
        <v>1.8560149448269999E-2</v>
      </c>
    </row>
    <row r="90" spans="1:8" x14ac:dyDescent="0.3">
      <c r="A90">
        <f>880000</f>
        <v>880000</v>
      </c>
      <c r="B90">
        <f>0.021033318283901</f>
        <v>2.1033318283900999E-2</v>
      </c>
      <c r="C90">
        <f>880000</f>
        <v>880000</v>
      </c>
      <c r="D90">
        <f>0.019971956769394</f>
        <v>1.9971956769393999E-2</v>
      </c>
      <c r="E90">
        <f>880000</f>
        <v>880000</v>
      </c>
      <c r="F90">
        <f>0.019178711518059</f>
        <v>1.9178711518059E-2</v>
      </c>
      <c r="G90">
        <f>880000</f>
        <v>880000</v>
      </c>
      <c r="H90">
        <f>0.018555265011835</f>
        <v>1.8555265011835E-2</v>
      </c>
    </row>
    <row r="91" spans="1:8" x14ac:dyDescent="0.3">
      <c r="A91">
        <f>890000</f>
        <v>890000</v>
      </c>
      <c r="B91">
        <f>0.021030055903211</f>
        <v>2.1030055903211001E-2</v>
      </c>
      <c r="C91">
        <f>890000</f>
        <v>890000</v>
      </c>
      <c r="D91">
        <f>0.019968148606226</f>
        <v>1.9968148606226001E-2</v>
      </c>
      <c r="E91">
        <f>890000</f>
        <v>890000</v>
      </c>
      <c r="F91">
        <f>0.019174401193149</f>
        <v>1.9174401193149001E-2</v>
      </c>
      <c r="G91">
        <f>890000</f>
        <v>890000</v>
      </c>
      <c r="H91">
        <f>0.018550485793924</f>
        <v>1.8550485793924001E-2</v>
      </c>
    </row>
    <row r="92" spans="1:8" x14ac:dyDescent="0.3">
      <c r="A92">
        <f>900000</f>
        <v>900000</v>
      </c>
      <c r="B92">
        <f>0.021026864301823</f>
        <v>2.1026864301823E-2</v>
      </c>
      <c r="C92">
        <f>900000</f>
        <v>900000</v>
      </c>
      <c r="D92">
        <f>0.019964422383078</f>
        <v>1.9964422383077999E-2</v>
      </c>
      <c r="E92">
        <f>900000</f>
        <v>900000</v>
      </c>
      <c r="F92">
        <f>0.019170183281591</f>
        <v>1.9170183281591001E-2</v>
      </c>
      <c r="G92">
        <f>900000</f>
        <v>900000</v>
      </c>
      <c r="H92">
        <f>0.018545808426497</f>
        <v>1.8545808426497001E-2</v>
      </c>
    </row>
    <row r="93" spans="1:8" x14ac:dyDescent="0.3">
      <c r="A93">
        <f>910000</f>
        <v>910000</v>
      </c>
      <c r="B93">
        <f>0.02102374119999</f>
        <v>2.1023741199989999E-2</v>
      </c>
      <c r="C93">
        <f>910000</f>
        <v>910000</v>
      </c>
      <c r="D93">
        <f>0.019960775481989</f>
        <v>1.9960775481989001E-2</v>
      </c>
      <c r="E93">
        <f>910000</f>
        <v>910000</v>
      </c>
      <c r="F93">
        <f>0.01916605484018</f>
        <v>1.916605484018E-2</v>
      </c>
      <c r="G93">
        <f>910000</f>
        <v>910000</v>
      </c>
      <c r="H93">
        <f>0.018541229683921</f>
        <v>1.8541229683920999E-2</v>
      </c>
    </row>
    <row r="94" spans="1:8" x14ac:dyDescent="0.3">
      <c r="A94">
        <f>920000</f>
        <v>920000</v>
      </c>
      <c r="B94">
        <f>0.021020684414872</f>
        <v>2.1020684414871999E-2</v>
      </c>
      <c r="C94">
        <f>920000</f>
        <v>920000</v>
      </c>
      <c r="D94">
        <f>0.019957205395406</f>
        <v>1.9957205395405998E-2</v>
      </c>
      <c r="E94">
        <f>920000</f>
        <v>920000</v>
      </c>
      <c r="F94">
        <f>0.01916201304949</f>
        <v>1.9162013049490001E-2</v>
      </c>
      <c r="G94">
        <f>920000</f>
        <v>920000</v>
      </c>
      <c r="H94">
        <f>0.01853674647551</f>
        <v>1.8536746475509999E-2</v>
      </c>
    </row>
    <row r="95" spans="1:8" x14ac:dyDescent="0.3">
      <c r="A95">
        <f>930000</f>
        <v>930000</v>
      </c>
      <c r="B95">
        <f>0.021017691855442</f>
        <v>2.1017691855442E-2</v>
      </c>
      <c r="C95">
        <f>930000</f>
        <v>930000</v>
      </c>
      <c r="D95">
        <f>0.019953709720423</f>
        <v>1.9953709720422999E-2</v>
      </c>
      <c r="E95">
        <f>930000</f>
        <v>930000</v>
      </c>
      <c r="F95">
        <f>0.019158055207425</f>
        <v>1.9158055207425001E-2</v>
      </c>
      <c r="G95">
        <f>930000</f>
        <v>930000</v>
      </c>
      <c r="H95">
        <f>0.018532355838538</f>
        <v>1.8532355838538E-2</v>
      </c>
    </row>
    <row r="96" spans="1:8" x14ac:dyDescent="0.3">
      <c r="A96">
        <f>940000</f>
        <v>940000</v>
      </c>
      <c r="B96">
        <f>0.021014761517704</f>
        <v>2.1014761517704001E-2</v>
      </c>
      <c r="C96">
        <f>940000</f>
        <v>940000</v>
      </c>
      <c r="D96">
        <f>0.019950286153372</f>
        <v>1.9950286153372E-2</v>
      </c>
      <c r="E96">
        <f>940000</f>
        <v>940000</v>
      </c>
      <c r="F96">
        <f>0.019154178723178</f>
        <v>1.9154178723178001E-2</v>
      </c>
      <c r="G96">
        <f>940000</f>
        <v>940000</v>
      </c>
      <c r="H96">
        <f>0.018528054931676</f>
        <v>1.8528054931675999E-2</v>
      </c>
    </row>
    <row r="97" spans="1:8" x14ac:dyDescent="0.3">
      <c r="A97">
        <f>950000</f>
        <v>950000</v>
      </c>
      <c r="B97">
        <f>0.021011891480214</f>
        <v>2.1011891480213998E-2</v>
      </c>
      <c r="C97">
        <f>950000</f>
        <v>950000</v>
      </c>
      <c r="D97">
        <f>0.019946932484755</f>
        <v>1.9946932484755001E-2</v>
      </c>
      <c r="E97">
        <f>950000</f>
        <v>950000</v>
      </c>
      <c r="F97">
        <f>0.019150381111551</f>
        <v>1.9150381111550999E-2</v>
      </c>
      <c r="G97">
        <f>950000</f>
        <v>950000</v>
      </c>
      <c r="H97">
        <f>0.018523841028828</f>
        <v>1.8523841028828002E-2</v>
      </c>
    </row>
    <row r="98" spans="1:8" x14ac:dyDescent="0.3">
      <c r="A98">
        <f>960000</f>
        <v>960000</v>
      </c>
      <c r="B98">
        <f>0.021009079899864</f>
        <v>2.1009079899863999E-2</v>
      </c>
      <c r="C98">
        <f>960000</f>
        <v>960000</v>
      </c>
      <c r="D98">
        <f>0.019943646594475</f>
        <v>1.9943646594474999E-2</v>
      </c>
      <c r="E98">
        <f>960000</f>
        <v>960000</v>
      </c>
      <c r="F98">
        <f>0.019146659987628</f>
        <v>1.9146659987628E-2</v>
      </c>
      <c r="G98">
        <f>960000</f>
        <v>960000</v>
      </c>
      <c r="H98">
        <f>0.018519711513345</f>
        <v>1.8519711513345E-2</v>
      </c>
    </row>
    <row r="99" spans="1:8" x14ac:dyDescent="0.3">
      <c r="A99">
        <f>970000</f>
        <v>970000</v>
      </c>
      <c r="B99">
        <f>0.021006325007938</f>
        <v>2.1006325007938E-2</v>
      </c>
      <c r="C99">
        <f>970000</f>
        <v>970000</v>
      </c>
      <c r="D99">
        <f>0.019940426447357</f>
        <v>1.9940426447356999E-2</v>
      </c>
      <c r="E99">
        <f>970000</f>
        <v>970000</v>
      </c>
      <c r="F99">
        <f>0.019143013061762</f>
        <v>1.9143013061761999E-2</v>
      </c>
      <c r="G99">
        <f>970000</f>
        <v>970000</v>
      </c>
      <c r="H99">
        <f>0.018515663872579</f>
        <v>1.8515663872579E-2</v>
      </c>
    </row>
    <row r="100" spans="1:8" x14ac:dyDescent="0.3">
      <c r="A100">
        <f>980000</f>
        <v>980000</v>
      </c>
      <c r="B100">
        <f>0.021003625106385</f>
        <v>2.1003625106384999E-2</v>
      </c>
      <c r="C100">
        <f>980000</f>
        <v>980000</v>
      </c>
      <c r="D100">
        <f>0.019937270088939</f>
        <v>1.9937270088938999E-2</v>
      </c>
      <c r="E100">
        <f>980000</f>
        <v>980000</v>
      </c>
      <c r="F100">
        <f>0.019139438134861</f>
        <v>1.9139438134860999E-2</v>
      </c>
      <c r="G100">
        <f>980000</f>
        <v>980000</v>
      </c>
      <c r="H100">
        <f>0.018511695692761</f>
        <v>1.8511695692760999E-2</v>
      </c>
    </row>
    <row r="101" spans="1:8" x14ac:dyDescent="0.3">
      <c r="A101">
        <f>990000</f>
        <v>990000</v>
      </c>
      <c r="B101">
        <f>0.021000978564332</f>
        <v>2.1000978564332001E-2</v>
      </c>
      <c r="C101">
        <f>990000</f>
        <v>990000</v>
      </c>
      <c r="D101">
        <f>0.019934175641506</f>
        <v>1.9934175641506E-2</v>
      </c>
      <c r="E101">
        <f>990000</f>
        <v>990000</v>
      </c>
      <c r="F101">
        <f>0.01913593309395</f>
        <v>1.9135933093950001E-2</v>
      </c>
      <c r="G101">
        <f>990000</f>
        <v>990000</v>
      </c>
      <c r="H101">
        <f>0.018507804654182</f>
        <v>1.8507804654181999E-2</v>
      </c>
    </row>
    <row r="102" spans="1:8" x14ac:dyDescent="0.3">
      <c r="A102">
        <f>1000000</f>
        <v>1000000</v>
      </c>
      <c r="B102">
        <f>0.020998383814786</f>
        <v>2.0998383814786001E-2</v>
      </c>
      <c r="C102">
        <f>1000000</f>
        <v>1000000</v>
      </c>
      <c r="D102">
        <f>0.019931141300357</f>
        <v>1.9931141300356999E-2</v>
      </c>
      <c r="E102">
        <f>1000000</f>
        <v>1000000</v>
      </c>
      <c r="F102">
        <f>0.019132495907997</f>
        <v>1.9132495907997E-2</v>
      </c>
      <c r="G102">
        <f>1000000</f>
        <v>1000000</v>
      </c>
      <c r="H102">
        <f>0.018503988526647</f>
        <v>1.8503988526646999E-2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2016-10-10T18:37:14Z</dcterms:modified>
</cp:coreProperties>
</file>